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4"/>
  </sheets>
  <definedNames/>
  <calcPr/>
  <extLst>
    <ext uri="GoogleSheetsCustomDataVersion2">
      <go:sheetsCustomData xmlns:go="http://customooxmlschemas.google.com/" r:id="rId5" roundtripDataChecksum="E9hiNndauBUWynczPiIhLKQSeDQHRKVsWrSeWO92JmU="/>
    </ext>
  </extLst>
</workbook>
</file>

<file path=xl/sharedStrings.xml><?xml version="1.0" encoding="utf-8"?>
<sst xmlns="http://schemas.openxmlformats.org/spreadsheetml/2006/main" count="412" uniqueCount="182">
  <si>
    <t>SEWER DEPARTMENT BUDGET PROJECTIONS</t>
  </si>
  <si>
    <t>SURPLUS</t>
  </si>
  <si>
    <t>FY 08</t>
  </si>
  <si>
    <t>FY 09</t>
  </si>
  <si>
    <t>FY 10</t>
  </si>
  <si>
    <t>FY 11</t>
  </si>
  <si>
    <t>FY 12</t>
  </si>
  <si>
    <t>FY 13</t>
  </si>
  <si>
    <t>FY 14</t>
  </si>
  <si>
    <t>FY 15</t>
  </si>
  <si>
    <t>FY 16</t>
  </si>
  <si>
    <t>FY 17</t>
  </si>
  <si>
    <t>FY 18</t>
  </si>
  <si>
    <t>FY 19</t>
  </si>
  <si>
    <t>FY 20</t>
  </si>
  <si>
    <t>FY 21</t>
  </si>
  <si>
    <t>FY 22</t>
  </si>
  <si>
    <t>FY 23</t>
  </si>
  <si>
    <t>FY 24</t>
  </si>
  <si>
    <t>FY 25</t>
  </si>
  <si>
    <t>FY 26</t>
  </si>
  <si>
    <t>FY 27</t>
  </si>
  <si>
    <t>FY 28</t>
  </si>
  <si>
    <t>FY 29</t>
  </si>
  <si>
    <t>Surplus Start of FY:</t>
  </si>
  <si>
    <t>OPERATIONAL EXPENSES</t>
  </si>
  <si>
    <t>OPERATING BUDGET</t>
  </si>
  <si>
    <t>FY 05</t>
  </si>
  <si>
    <t>FY 06</t>
  </si>
  <si>
    <t>FY 07</t>
  </si>
  <si>
    <t>WWTP P/S (Assume 2% Increase/Yr)</t>
  </si>
  <si>
    <t>WWTP Services (Assume 1% Increase/Yr)</t>
  </si>
  <si>
    <t>WWTP Supplies (Assume 1% Increase/Yr)</t>
  </si>
  <si>
    <t>WWTP Other Exps (Assume 1% Increase/Yr)</t>
  </si>
  <si>
    <t>SEWER Services (Assume 1% Increase/Yr)</t>
  </si>
  <si>
    <t>SEWER Supplies (Assume 1% Increase/Yr)</t>
  </si>
  <si>
    <t>SEWER Misc (Assume 1% Increase/Yr)</t>
  </si>
  <si>
    <t>Encumbrances (entered in year encumbered)</t>
  </si>
  <si>
    <t>Unspent Encumb. (entered in yr turned back)</t>
  </si>
  <si>
    <t>Beg Bal adj -  Enc correction</t>
  </si>
  <si>
    <t>TOTAL OPERATING BUDGET</t>
  </si>
  <si>
    <t>INDIRECT EXPENSES</t>
  </si>
  <si>
    <t>Administrative Services (Assume 3% Inc/Yr)</t>
  </si>
  <si>
    <t>Retirement (Assume 8% Inc/Yr)</t>
  </si>
  <si>
    <t>Health &amp; Life Ins, FICA (Assume 8% Inc/Yr)</t>
  </si>
  <si>
    <t>Liability &amp; Other Ins, Misc(Assume 8% Inc/Yr)</t>
  </si>
  <si>
    <t>Allocation of Salaries Budgeted in G/F</t>
  </si>
  <si>
    <t>STM Voted amount (Prop Ins &amp; Unemployment)</t>
  </si>
  <si>
    <t>TOTAL INDIRECT EXPENSES</t>
  </si>
  <si>
    <t>DEBT SERVICE (closed outprojects lines are hidden)</t>
  </si>
  <si>
    <t>Granby Road 91-34 Principal</t>
  </si>
  <si>
    <t>Granby Road 91-33 Principal</t>
  </si>
  <si>
    <t>Granby Road 91-33 Interest</t>
  </si>
  <si>
    <t>Sewer Principal</t>
  </si>
  <si>
    <t>Sewer Interest</t>
  </si>
  <si>
    <t>Sewer New CW0526 Principal</t>
  </si>
  <si>
    <t>Sewer New CW0526 Interest</t>
  </si>
  <si>
    <t>WWTP New 97-54 Principal</t>
  </si>
  <si>
    <t>WWTP New 97-54 Interest</t>
  </si>
  <si>
    <t>Abatement Trust 98-128 Principal</t>
  </si>
  <si>
    <t>Abatement Trust 98-128 Interest</t>
  </si>
  <si>
    <t>Municipal Purpose Principal</t>
  </si>
  <si>
    <t>Municipal Purpose Interest</t>
  </si>
  <si>
    <t>Municipal Purpose 10/02 Principal</t>
  </si>
  <si>
    <t>Municipal Purpose 10/02 Interest</t>
  </si>
  <si>
    <t>CW06-24 Principal</t>
  </si>
  <si>
    <t>CW06-24 Interest</t>
  </si>
  <si>
    <t>CW06-24 Admin Fee</t>
  </si>
  <si>
    <t>CW06-24 Loan Origination Fee</t>
  </si>
  <si>
    <t>Sewer Note 3rd Renewal $6.5 Principal</t>
  </si>
  <si>
    <t xml:space="preserve">Sewer Note 3rd Renewal $6.5 Interest </t>
  </si>
  <si>
    <t>CW06-24-B</t>
  </si>
  <si>
    <t>Sewer I &amp; I Principal</t>
  </si>
  <si>
    <t>Sewer I &amp; I Interest</t>
  </si>
  <si>
    <t>Main Street Electrical Principal</t>
  </si>
  <si>
    <t>Main Street Electrical Interest</t>
  </si>
  <si>
    <t>Debt Equipment Principal</t>
  </si>
  <si>
    <t>Debt Equipment Interest</t>
  </si>
  <si>
    <t>Judd Brook Inter Lining Loan P &amp; I $117,300/yr</t>
  </si>
  <si>
    <t>Judd Brook Interceptor Lining Interest</t>
  </si>
  <si>
    <t>Audit Adjustment</t>
  </si>
  <si>
    <t>Potential LTD Int - Sewer / I &amp; I / Pickup</t>
  </si>
  <si>
    <t>I &amp; I / Pickup Truck Short Term Borrowing</t>
  </si>
  <si>
    <t>Offsets</t>
  </si>
  <si>
    <t>Short Term Debt</t>
  </si>
  <si>
    <t>Short Term Debt / Adjustment</t>
  </si>
  <si>
    <t>Close Bond Premiums from Refin</t>
  </si>
  <si>
    <t>TOTAL DEBT SERVICE</t>
  </si>
  <si>
    <t>TOTAL OPERATIONAL EXPENSES</t>
  </si>
  <si>
    <t>REVENUES</t>
  </si>
  <si>
    <t>SEWER BILLS</t>
  </si>
  <si>
    <t>FD #1 Commercial</t>
  </si>
  <si>
    <t xml:space="preserve">Change rates below to impact the yellow highlighted lines. </t>
  </si>
  <si>
    <t>FD #2 Commercial</t>
  </si>
  <si>
    <t>The Beginning and End of Year totals will change.</t>
  </si>
  <si>
    <t>Residential</t>
  </si>
  <si>
    <t xml:space="preserve">TOTAL </t>
  </si>
  <si>
    <t>Fiscal year</t>
  </si>
  <si>
    <t>Rate</t>
  </si>
  <si>
    <t>South Hadley Flat Rate per EDU</t>
  </si>
  <si>
    <t>FY25</t>
  </si>
  <si>
    <t>TOTAL SOUTH HADLEY SEWER FEES</t>
  </si>
  <si>
    <t>FY26</t>
  </si>
  <si>
    <t>FY27</t>
  </si>
  <si>
    <t>Number of Granby EDUs (residential/commercial)</t>
  </si>
  <si>
    <t>FY28</t>
  </si>
  <si>
    <t>Granby Flat Rate</t>
  </si>
  <si>
    <t>FY29</t>
  </si>
  <si>
    <t>TOTAL GRANBY SEWER FEES</t>
  </si>
  <si>
    <t>Number of Chicopee EDUs (residential/Commercial)</t>
  </si>
  <si>
    <t>Chicopee Flat Rate</t>
  </si>
  <si>
    <t>TOTAL CHICOPEE SEWER FEES</t>
  </si>
  <si>
    <t>Bills</t>
  </si>
  <si>
    <t>Service Charge</t>
  </si>
  <si>
    <t>Total Sewer Billing Start of Year</t>
  </si>
  <si>
    <t>Abatements</t>
  </si>
  <si>
    <t xml:space="preserve">Uncollected, Abatements </t>
  </si>
  <si>
    <t>Previous Years Bills Collected</t>
  </si>
  <si>
    <t>Offset</t>
  </si>
  <si>
    <t>Total Sewer Bill Receipts</t>
  </si>
  <si>
    <t>SEWER BILL PENALTIES/INTEREST</t>
  </si>
  <si>
    <t>Penalties and Interest</t>
  </si>
  <si>
    <t>Sewer Liens Added to Taxes</t>
  </si>
  <si>
    <t>Sewer Liens</t>
  </si>
  <si>
    <t>Tax Foreclosures</t>
  </si>
  <si>
    <t>OTHER FEES</t>
  </si>
  <si>
    <t>Sewer Connection Fees</t>
  </si>
  <si>
    <t>Sewer Application Fees</t>
  </si>
  <si>
    <t>Septage Disposal Fees</t>
  </si>
  <si>
    <t>Industrial Pretreatment Permit Fees</t>
  </si>
  <si>
    <t>Fats, Oil, &amp; Grease Program Fees</t>
  </si>
  <si>
    <t>Misc Revenue</t>
  </si>
  <si>
    <t>Investment Earnings (assume 3%)</t>
  </si>
  <si>
    <t>Investment Unrealized Market Loss</t>
  </si>
  <si>
    <t>TOTAL REVENUES</t>
  </si>
  <si>
    <r>
      <rPr>
        <rFont val="Arial"/>
        <b/>
        <color theme="1"/>
        <sz val="14.0"/>
      </rPr>
      <t>LOAN PROCEEDS (</t>
    </r>
    <r>
      <rPr>
        <rFont val="Arial"/>
        <b/>
        <color theme="1"/>
        <sz val="10.0"/>
      </rPr>
      <t>none so lines are hidden</t>
    </r>
    <r>
      <rPr>
        <rFont val="Arial"/>
        <b/>
        <color theme="1"/>
        <sz val="14.0"/>
      </rPr>
      <t>)</t>
    </r>
  </si>
  <si>
    <t>WWTP Upgrade</t>
  </si>
  <si>
    <t>CSO Flow Diversion Project</t>
  </si>
  <si>
    <t>Judd Brook Interceptor Lining</t>
  </si>
  <si>
    <t>TOTAL LOAN PROCEEDS</t>
  </si>
  <si>
    <r>
      <rPr>
        <rFont val="Arial"/>
        <b/>
        <color theme="1"/>
        <sz val="14.0"/>
      </rPr>
      <t>CAPITAL EXPENSES (</t>
    </r>
    <r>
      <rPr>
        <rFont val="Arial"/>
        <b/>
        <color theme="1"/>
        <sz val="12.0"/>
      </rPr>
      <t>project lines with $0 are hidden, FY26 and beyond projects will be informed by the priorities identified in the comprehensive management plan</t>
    </r>
    <r>
      <rPr>
        <rFont val="Arial"/>
        <b/>
        <color theme="1"/>
        <sz val="14.0"/>
      </rPr>
      <t>)</t>
    </r>
  </si>
  <si>
    <t>Roll-Off Truck</t>
  </si>
  <si>
    <t>New Pickup with Plow  (40,000)</t>
  </si>
  <si>
    <t>I &amp; I Mitigation Project</t>
  </si>
  <si>
    <t>Concrete Repairs - Aerators</t>
  </si>
  <si>
    <t>New Roof Operations &amp; Digester Buildings</t>
  </si>
  <si>
    <t>Sycamore Knolls Pump Station Upgrade ($1M)</t>
  </si>
  <si>
    <t>Vactor Repair</t>
  </si>
  <si>
    <t>Newton St Sewer Upgrade</t>
  </si>
  <si>
    <t>Repair Gravity Thickener</t>
  </si>
  <si>
    <t>Columbia Sewer Upgrade</t>
  </si>
  <si>
    <t>Rebuild Channel Monster</t>
  </si>
  <si>
    <t>3/4 ton truck with plow (35,000)</t>
  </si>
  <si>
    <t>Secondary Clarifer Gear Box</t>
  </si>
  <si>
    <t>Motor Upgrade Aeration Tank (30,000)</t>
  </si>
  <si>
    <t>Pickup with Plow #3</t>
  </si>
  <si>
    <t>Pickup with Plow #22</t>
  </si>
  <si>
    <t>Valve Replacement Project</t>
  </si>
  <si>
    <t>Buttery Brook Interceptor Lining ($1M)</t>
  </si>
  <si>
    <t>Granby Road Interceptor Lining ($1M)</t>
  </si>
  <si>
    <t>Repair &amp; Maint Main;Highland &amp;Judd; Facility</t>
  </si>
  <si>
    <t>Unspent Capital Returned (Entered in Yr turned back)</t>
  </si>
  <si>
    <t>Aerator Grant Upgrade ($145,000 Grant)</t>
  </si>
  <si>
    <t>FY20 Capital Projects</t>
  </si>
  <si>
    <t>Inflow &amp; Infiltration study</t>
  </si>
  <si>
    <t>Roof Repairs</t>
  </si>
  <si>
    <t>Generator</t>
  </si>
  <si>
    <t>Main St Generator</t>
  </si>
  <si>
    <t>Channel Grinder</t>
  </si>
  <si>
    <t>Security Gate</t>
  </si>
  <si>
    <t>Station Evaluation</t>
  </si>
  <si>
    <t>Thickener Room Heating</t>
  </si>
  <si>
    <t>Comprehensive WWTP Management Plan</t>
  </si>
  <si>
    <t>Judd Brook Project</t>
  </si>
  <si>
    <t>Main St Pump Channel Grinder</t>
  </si>
  <si>
    <t>TOTAL CAPITAL EXPENSES</t>
  </si>
  <si>
    <t>GRANTS</t>
  </si>
  <si>
    <t>Aerator Upgrade Grant Match</t>
  </si>
  <si>
    <t>SCADA System Grant Match</t>
  </si>
  <si>
    <t>Unspent Closed out Grant Match</t>
  </si>
  <si>
    <t>TOTAL GRANTS</t>
  </si>
  <si>
    <t>SEWER SURPLUS END OF FY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</si>
</sst>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15">
    <font>
      <sz val="10.0"/>
      <color rgb="FF000000"/>
      <name val="Arial"/>
      <scheme val="minor"/>
    </font>
    <font>
      <b/>
      <sz val="16.0"/>
      <color theme="1"/>
      <name val="Arial"/>
    </font>
    <font>
      <sz val="10.0"/>
      <color theme="1"/>
      <name val="Arial"/>
    </font>
    <font>
      <sz val="16.0"/>
      <color theme="1"/>
      <name val="Arial"/>
    </font>
    <font>
      <b/>
      <sz val="10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u/>
      <sz val="10.0"/>
      <color theme="1"/>
      <name val="Arial"/>
    </font>
    <font>
      <i/>
      <sz val="10.0"/>
      <color theme="1"/>
      <name val="Arial"/>
    </font>
    <font>
      <b/>
      <u/>
      <sz val="10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color theme="1"/>
      <name val="Arial"/>
      <scheme val="minor"/>
    </font>
    <font>
      <color theme="1"/>
      <name val="Arial"/>
    </font>
    <font>
      <i/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6">
    <border/>
    <border>
      <top style="medium">
        <color rgb="FF000000"/>
      </top>
    </border>
    <border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14" xfId="0" applyAlignment="1" applyFont="1" applyNumberFormat="1">
      <alignment horizontal="left"/>
    </xf>
    <xf borderId="0" fillId="0" fontId="4" numFmtId="0" xfId="0" applyAlignment="1" applyFont="1">
      <alignment horizontal="center"/>
    </xf>
    <xf borderId="0" fillId="0" fontId="4" numFmtId="0" xfId="0" applyAlignment="1" applyFont="1">
      <alignment horizontal="left"/>
    </xf>
    <xf borderId="1" fillId="0" fontId="5" numFmtId="14" xfId="0" applyAlignment="1" applyBorder="1" applyFont="1" applyNumberFormat="1">
      <alignment horizontal="left"/>
    </xf>
    <xf borderId="1" fillId="0" fontId="4" numFmtId="0" xfId="0" applyAlignment="1" applyBorder="1" applyFont="1">
      <alignment horizontal="center"/>
    </xf>
    <xf borderId="2" fillId="0" fontId="4" numFmtId="0" xfId="0" applyAlignment="1" applyBorder="1" applyFont="1">
      <alignment horizontal="right"/>
    </xf>
    <xf borderId="2" fillId="0" fontId="6" numFmtId="3" xfId="0" applyBorder="1" applyFont="1" applyNumberFormat="1"/>
    <xf borderId="2" fillId="0" fontId="4" numFmtId="3" xfId="0" applyBorder="1" applyFont="1" applyNumberFormat="1"/>
    <xf borderId="3" fillId="0" fontId="4" numFmtId="3" xfId="0" applyBorder="1" applyFont="1" applyNumberFormat="1"/>
    <xf borderId="0" fillId="0" fontId="5" numFmtId="0" xfId="0" applyFont="1"/>
    <xf borderId="0" fillId="0" fontId="4" numFmtId="0" xfId="0" applyFont="1"/>
    <xf borderId="0" fillId="0" fontId="2" numFmtId="0" xfId="0" applyAlignment="1" applyFont="1">
      <alignment horizontal="center"/>
    </xf>
    <xf borderId="0" fillId="0" fontId="7" numFmtId="0" xfId="0" applyFont="1"/>
    <xf borderId="0" fillId="0" fontId="2" numFmtId="14" xfId="0" applyAlignment="1" applyFont="1" applyNumberFormat="1">
      <alignment horizontal="left"/>
    </xf>
    <xf borderId="0" fillId="0" fontId="8" numFmtId="3" xfId="0" applyFont="1" applyNumberFormat="1"/>
    <xf borderId="0" fillId="0" fontId="2" numFmtId="3" xfId="0" applyFont="1" applyNumberFormat="1"/>
    <xf borderId="4" fillId="0" fontId="8" numFmtId="3" xfId="0" applyBorder="1" applyFont="1" applyNumberFormat="1"/>
    <xf borderId="0" fillId="0" fontId="4" numFmtId="0" xfId="0" applyAlignment="1" applyFont="1">
      <alignment horizontal="right"/>
    </xf>
    <xf borderId="0" fillId="0" fontId="6" numFmtId="3" xfId="0" applyFont="1" applyNumberFormat="1"/>
    <xf borderId="0" fillId="0" fontId="4" numFmtId="3" xfId="0" applyFont="1" applyNumberFormat="1"/>
    <xf borderId="0" fillId="0" fontId="9" numFmtId="0" xfId="0" applyAlignment="1" applyFont="1">
      <alignment readingOrder="0"/>
    </xf>
    <xf borderId="0" fillId="0" fontId="10" numFmtId="0" xfId="0" applyFont="1"/>
    <xf borderId="0" fillId="0" fontId="2" numFmtId="3" xfId="0" applyAlignment="1" applyFont="1" applyNumberFormat="1">
      <alignment readingOrder="0"/>
    </xf>
    <xf borderId="0" fillId="0" fontId="10" numFmtId="3" xfId="0" applyFont="1" applyNumberFormat="1"/>
    <xf borderId="2" fillId="0" fontId="11" numFmtId="0" xfId="0" applyBorder="1" applyFont="1"/>
    <xf borderId="0" fillId="0" fontId="2" numFmtId="3" xfId="0" applyAlignment="1" applyFont="1" applyNumberFormat="1">
      <alignment horizontal="right"/>
    </xf>
    <xf borderId="0" fillId="0" fontId="8" numFmtId="3" xfId="0" applyAlignment="1" applyFont="1" applyNumberFormat="1">
      <alignment horizontal="right"/>
    </xf>
    <xf borderId="4" fillId="0" fontId="2" numFmtId="3" xfId="0" applyAlignment="1" applyBorder="1" applyFont="1" applyNumberFormat="1">
      <alignment horizontal="right"/>
    </xf>
    <xf borderId="0" fillId="0" fontId="12" numFmtId="0" xfId="0" applyAlignment="1" applyFont="1">
      <alignment readingOrder="0"/>
    </xf>
    <xf borderId="5" fillId="0" fontId="12" numFmtId="0" xfId="0" applyAlignment="1" applyBorder="1" applyFont="1">
      <alignment readingOrder="0"/>
    </xf>
    <xf borderId="4" fillId="0" fontId="10" numFmtId="3" xfId="0" applyAlignment="1" applyBorder="1" applyFont="1" applyNumberFormat="1">
      <alignment horizontal="right"/>
    </xf>
    <xf borderId="0" fillId="2" fontId="2" numFmtId="3" xfId="0" applyAlignment="1" applyFill="1" applyFont="1" applyNumberFormat="1">
      <alignment horizontal="right"/>
    </xf>
    <xf borderId="5" fillId="2" fontId="13" numFmtId="0" xfId="0" applyAlignment="1" applyBorder="1" applyFont="1">
      <alignment readingOrder="0"/>
    </xf>
    <xf borderId="0" fillId="0" fontId="13" numFmtId="0" xfId="0" applyFont="1"/>
    <xf borderId="0" fillId="0" fontId="2" numFmtId="0" xfId="0" applyAlignment="1" applyFont="1">
      <alignment horizontal="right"/>
    </xf>
    <xf borderId="4" fillId="0" fontId="8" numFmtId="3" xfId="0" applyAlignment="1" applyBorder="1" applyFont="1" applyNumberFormat="1">
      <alignment horizontal="right"/>
    </xf>
    <xf borderId="5" fillId="2" fontId="12" numFmtId="0" xfId="0" applyAlignment="1" applyBorder="1" applyFont="1">
      <alignment readingOrder="0"/>
    </xf>
    <xf borderId="0" fillId="0" fontId="14" numFmtId="3" xfId="0" applyAlignment="1" applyFont="1" applyNumberFormat="1">
      <alignment horizontal="right"/>
    </xf>
    <xf borderId="4" fillId="0" fontId="14" numFmtId="3" xfId="0" applyAlignment="1" applyBorder="1" applyFont="1" applyNumberFormat="1">
      <alignment horizontal="right"/>
    </xf>
    <xf borderId="0" fillId="0" fontId="4" numFmtId="3" xfId="0" applyAlignment="1" applyFont="1" applyNumberFormat="1">
      <alignment horizontal="right"/>
    </xf>
    <xf borderId="0" fillId="0" fontId="6" numFmtId="3" xfId="0" applyAlignment="1" applyFont="1" applyNumberFormat="1">
      <alignment horizontal="right"/>
    </xf>
    <xf borderId="4" fillId="0" fontId="4" numFmtId="3" xfId="0" applyAlignment="1" applyBorder="1" applyFont="1" applyNumberFormat="1">
      <alignment horizontal="right"/>
    </xf>
    <xf borderId="0" fillId="0" fontId="5" numFmtId="0" xfId="0" applyAlignment="1" applyFont="1">
      <alignment readingOrder="0"/>
    </xf>
    <xf borderId="0" fillId="0" fontId="8" numFmtId="0" xfId="0" applyFont="1"/>
    <xf borderId="0" fillId="0" fontId="11" numFmtId="0" xfId="0" applyFont="1"/>
    <xf borderId="0" fillId="0" fontId="2" numFmtId="164" xfId="0" applyAlignment="1" applyFont="1" applyNumberFormat="1">
      <alignment horizontal="right"/>
    </xf>
    <xf borderId="0" fillId="0" fontId="2" numFmtId="165" xfId="0" applyAlignment="1" applyFont="1" applyNumberFormat="1">
      <alignment horizontal="right"/>
    </xf>
    <xf borderId="0" fillId="0" fontId="2" numFmtId="164" xfId="0" applyFont="1" applyNumberFormat="1"/>
    <xf borderId="0" fillId="0" fontId="2" numFmtId="1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 outlineLevelCol="1"/>
  <cols>
    <col customWidth="1" min="1" max="1" width="43.88" outlineLevel="1"/>
    <col customWidth="1" hidden="1" min="2" max="4" width="9.75" outlineLevel="1"/>
    <col customWidth="1" hidden="1" min="5" max="5" width="9.38" outlineLevel="1"/>
    <col customWidth="1" hidden="1" min="6" max="6" width="9.25" outlineLevel="1"/>
    <col customWidth="1" hidden="1" min="7" max="7" width="10.38" outlineLevel="1"/>
    <col customWidth="1" hidden="1" min="8" max="8" width="10.0" outlineLevel="1"/>
    <col customWidth="1" hidden="1" min="9" max="10" width="10.13" outlineLevel="1"/>
    <col customWidth="1" hidden="1" min="11" max="12" width="9.75" outlineLevel="1"/>
    <col customWidth="1" min="13" max="13" width="9.88" outlineLevel="1"/>
    <col customWidth="1" min="14" max="14" width="9.75" outlineLevel="1"/>
    <col customWidth="1" min="15" max="22" width="9.88" outlineLevel="1"/>
    <col customWidth="1" min="23" max="23" width="9.75" outlineLevel="1"/>
    <col customWidth="1" min="24" max="26" width="9.88" outlineLevel="1"/>
    <col customWidth="1" min="27" max="28" width="8.0" outlineLevel="1"/>
    <col min="29" max="29" width="12.63" outlineLevel="1"/>
  </cols>
  <sheetData>
    <row r="1" ht="20.25" customHeight="1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4">
        <v>45328.0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8.0" customHeight="1">
      <c r="A3" s="7" t="s">
        <v>1</v>
      </c>
      <c r="B3" s="8"/>
      <c r="C3" s="8"/>
      <c r="D3" s="8"/>
      <c r="E3" s="8" t="s">
        <v>2</v>
      </c>
      <c r="F3" s="8" t="s">
        <v>3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  <c r="M3" s="8" t="s">
        <v>10</v>
      </c>
      <c r="N3" s="8" t="s">
        <v>11</v>
      </c>
      <c r="O3" s="8" t="s">
        <v>12</v>
      </c>
      <c r="P3" s="8" t="s">
        <v>13</v>
      </c>
      <c r="Q3" s="8" t="s">
        <v>14</v>
      </c>
      <c r="R3" s="8" t="s">
        <v>15</v>
      </c>
      <c r="S3" s="8" t="s">
        <v>16</v>
      </c>
      <c r="T3" s="8" t="s">
        <v>17</v>
      </c>
      <c r="U3" s="8" t="s">
        <v>18</v>
      </c>
      <c r="V3" s="8" t="s">
        <v>19</v>
      </c>
      <c r="W3" s="8" t="s">
        <v>20</v>
      </c>
      <c r="X3" s="8" t="s">
        <v>21</v>
      </c>
      <c r="Y3" s="8" t="s">
        <v>22</v>
      </c>
      <c r="Z3" s="8" t="s">
        <v>23</v>
      </c>
    </row>
    <row r="4" ht="13.5" customHeight="1">
      <c r="A4" s="9" t="s">
        <v>24</v>
      </c>
      <c r="B4" s="10">
        <v>590840.0</v>
      </c>
      <c r="C4" s="10">
        <v>646188.0</v>
      </c>
      <c r="D4" s="10">
        <v>726302.0</v>
      </c>
      <c r="E4" s="10">
        <v>925647.0</v>
      </c>
      <c r="F4" s="10">
        <f t="shared" ref="F4:Z4" si="1">SUM(E177)</f>
        <v>619104</v>
      </c>
      <c r="G4" s="10">
        <f t="shared" si="1"/>
        <v>349434</v>
      </c>
      <c r="H4" s="10">
        <f t="shared" si="1"/>
        <v>451707</v>
      </c>
      <c r="I4" s="10">
        <f t="shared" si="1"/>
        <v>871070.68</v>
      </c>
      <c r="J4" s="11">
        <f t="shared" si="1"/>
        <v>1257089.68</v>
      </c>
      <c r="K4" s="11">
        <f t="shared" si="1"/>
        <v>1222472.68</v>
      </c>
      <c r="L4" s="11">
        <f t="shared" si="1"/>
        <v>1215394.68</v>
      </c>
      <c r="M4" s="11">
        <f t="shared" si="1"/>
        <v>1183204.68</v>
      </c>
      <c r="N4" s="10">
        <f t="shared" si="1"/>
        <v>1517601.18</v>
      </c>
      <c r="O4" s="10">
        <f t="shared" si="1"/>
        <v>1931041.68</v>
      </c>
      <c r="P4" s="10">
        <f t="shared" si="1"/>
        <v>1303266.68</v>
      </c>
      <c r="Q4" s="11">
        <f t="shared" si="1"/>
        <v>772760.68</v>
      </c>
      <c r="R4" s="11">
        <f t="shared" si="1"/>
        <v>1051470.68</v>
      </c>
      <c r="S4" s="11">
        <f t="shared" si="1"/>
        <v>1544828.68</v>
      </c>
      <c r="T4" s="11">
        <f t="shared" si="1"/>
        <v>1375738.68</v>
      </c>
      <c r="U4" s="12">
        <f t="shared" si="1"/>
        <v>1095032.68</v>
      </c>
      <c r="V4" s="11">
        <f t="shared" si="1"/>
        <v>1094711.66</v>
      </c>
      <c r="W4" s="11">
        <f t="shared" si="1"/>
        <v>927347.2602</v>
      </c>
      <c r="X4" s="11">
        <f t="shared" si="1"/>
        <v>1005111.557</v>
      </c>
      <c r="Y4" s="11">
        <f t="shared" si="1"/>
        <v>917852.7115</v>
      </c>
      <c r="Z4" s="11">
        <f t="shared" si="1"/>
        <v>1098981.934</v>
      </c>
    </row>
    <row r="5" ht="18.0" customHeight="1">
      <c r="A5" s="13" t="s">
        <v>25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2.75" customHeight="1">
      <c r="A7" s="16" t="s">
        <v>26</v>
      </c>
      <c r="B7" s="5" t="s">
        <v>27</v>
      </c>
      <c r="C7" s="5" t="s">
        <v>28</v>
      </c>
      <c r="D7" s="5" t="s">
        <v>29</v>
      </c>
      <c r="E7" s="5" t="s">
        <v>2</v>
      </c>
      <c r="F7" s="5" t="s">
        <v>3</v>
      </c>
      <c r="G7" s="5" t="s">
        <v>4</v>
      </c>
      <c r="H7" s="5" t="s">
        <v>5</v>
      </c>
      <c r="I7" s="5" t="s">
        <v>6</v>
      </c>
      <c r="J7" s="5" t="s">
        <v>7</v>
      </c>
      <c r="K7" s="5" t="s">
        <v>8</v>
      </c>
      <c r="L7" s="5" t="s">
        <v>9</v>
      </c>
      <c r="M7" s="5" t="s">
        <v>10</v>
      </c>
      <c r="N7" s="5" t="s">
        <v>11</v>
      </c>
      <c r="O7" s="5" t="s">
        <v>12</v>
      </c>
      <c r="P7" s="5" t="s">
        <v>13</v>
      </c>
      <c r="Q7" s="5" t="s">
        <v>14</v>
      </c>
      <c r="R7" s="5" t="s">
        <v>15</v>
      </c>
      <c r="S7" s="5" t="s">
        <v>16</v>
      </c>
      <c r="T7" s="5" t="s">
        <v>17</v>
      </c>
      <c r="U7" s="5" t="s">
        <v>18</v>
      </c>
      <c r="V7" s="5" t="s">
        <v>19</v>
      </c>
      <c r="W7" s="5" t="s">
        <v>20</v>
      </c>
      <c r="X7" s="5" t="s">
        <v>21</v>
      </c>
      <c r="Y7" s="5" t="s">
        <v>22</v>
      </c>
      <c r="Z7" s="5" t="s">
        <v>23</v>
      </c>
      <c r="AA7" s="5"/>
    </row>
    <row r="8" ht="12.75" customHeight="1">
      <c r="A8" s="17" t="s">
        <v>30</v>
      </c>
      <c r="B8" s="18">
        <v>422292.0</v>
      </c>
      <c r="C8" s="18">
        <v>444216.0</v>
      </c>
      <c r="D8" s="18">
        <v>472436.0</v>
      </c>
      <c r="E8" s="18">
        <v>508086.0</v>
      </c>
      <c r="F8" s="18">
        <v>552110.0</v>
      </c>
      <c r="G8" s="18">
        <v>564959.0</v>
      </c>
      <c r="H8" s="18">
        <v>559688.0</v>
      </c>
      <c r="I8" s="18">
        <v>558403.0</v>
      </c>
      <c r="J8" s="19">
        <v>579966.0</v>
      </c>
      <c r="K8" s="19">
        <v>577447.0</v>
      </c>
      <c r="L8" s="19">
        <v>533808.0</v>
      </c>
      <c r="M8" s="18">
        <v>388955.0</v>
      </c>
      <c r="N8" s="18">
        <v>394653.0</v>
      </c>
      <c r="O8" s="18">
        <v>411204.0</v>
      </c>
      <c r="P8" s="19">
        <v>421012.0</v>
      </c>
      <c r="Q8" s="19">
        <v>436771.0</v>
      </c>
      <c r="R8" s="19">
        <v>388230.0</v>
      </c>
      <c r="S8" s="19">
        <v>446239.0</v>
      </c>
      <c r="T8" s="19">
        <v>522873.0</v>
      </c>
      <c r="U8" s="19">
        <v>597473.0</v>
      </c>
      <c r="V8" s="19">
        <v>604009.0</v>
      </c>
      <c r="W8" s="19">
        <f t="shared" ref="W8:Z8" si="2">V8*1.02</f>
        <v>616089.18</v>
      </c>
      <c r="X8" s="19">
        <f t="shared" si="2"/>
        <v>628410.9636</v>
      </c>
      <c r="Y8" s="19">
        <f t="shared" si="2"/>
        <v>640979.1829</v>
      </c>
      <c r="Z8" s="19">
        <f t="shared" si="2"/>
        <v>653798.7665</v>
      </c>
    </row>
    <row r="9" ht="12.75" customHeight="1">
      <c r="A9" s="2" t="s">
        <v>31</v>
      </c>
      <c r="B9" s="18">
        <v>534647.0</v>
      </c>
      <c r="C9" s="18">
        <v>541551.0</v>
      </c>
      <c r="D9" s="18">
        <v>411275.0</v>
      </c>
      <c r="E9" s="18">
        <v>453822.0</v>
      </c>
      <c r="F9" s="18">
        <v>478894.0</v>
      </c>
      <c r="G9" s="18">
        <v>384925.0</v>
      </c>
      <c r="H9" s="18">
        <v>344566.0</v>
      </c>
      <c r="I9" s="18">
        <v>297528.0</v>
      </c>
      <c r="J9" s="19">
        <v>375706.0</v>
      </c>
      <c r="K9" s="19">
        <v>463250.0</v>
      </c>
      <c r="L9" s="19">
        <v>491967.0</v>
      </c>
      <c r="M9" s="18">
        <v>441672.0</v>
      </c>
      <c r="N9" s="18">
        <v>491151.0</v>
      </c>
      <c r="O9" s="18">
        <v>517952.0</v>
      </c>
      <c r="P9" s="19">
        <v>535339.0</v>
      </c>
      <c r="Q9" s="19">
        <v>485904.0</v>
      </c>
      <c r="R9" s="19">
        <v>561996.0</v>
      </c>
      <c r="S9" s="19">
        <v>613879.0</v>
      </c>
      <c r="T9" s="19">
        <v>645419.0</v>
      </c>
      <c r="U9" s="19">
        <v>802700.0</v>
      </c>
      <c r="V9" s="19">
        <v>873700.0</v>
      </c>
      <c r="W9" s="19">
        <f t="shared" ref="W9:Z9" si="3">V9*1.01</f>
        <v>882437</v>
      </c>
      <c r="X9" s="19">
        <f t="shared" si="3"/>
        <v>891261.37</v>
      </c>
      <c r="Y9" s="19">
        <f t="shared" si="3"/>
        <v>900173.9837</v>
      </c>
      <c r="Z9" s="19">
        <f t="shared" si="3"/>
        <v>909175.7235</v>
      </c>
    </row>
    <row r="10" ht="12.75" customHeight="1">
      <c r="A10" s="2" t="s">
        <v>32</v>
      </c>
      <c r="B10" s="18">
        <v>45505.0</v>
      </c>
      <c r="C10" s="18">
        <v>50138.0</v>
      </c>
      <c r="D10" s="18">
        <v>79561.0</v>
      </c>
      <c r="E10" s="18">
        <v>77665.0</v>
      </c>
      <c r="F10" s="18">
        <v>92315.0</v>
      </c>
      <c r="G10" s="18">
        <v>107297.0</v>
      </c>
      <c r="H10" s="18">
        <v>133243.0</v>
      </c>
      <c r="I10" s="18">
        <v>107090.0</v>
      </c>
      <c r="J10" s="19">
        <v>97860.0</v>
      </c>
      <c r="K10" s="19">
        <v>98087.0</v>
      </c>
      <c r="L10" s="19">
        <v>104144.0</v>
      </c>
      <c r="M10" s="18">
        <v>116778.0</v>
      </c>
      <c r="N10" s="18">
        <v>152489.0</v>
      </c>
      <c r="O10" s="18">
        <v>125606.0</v>
      </c>
      <c r="P10" s="19">
        <v>122849.0</v>
      </c>
      <c r="Q10" s="19">
        <v>147470.0</v>
      </c>
      <c r="R10" s="19">
        <v>146347.0</v>
      </c>
      <c r="S10" s="19">
        <v>165614.0</v>
      </c>
      <c r="T10" s="19">
        <v>251476.0</v>
      </c>
      <c r="U10" s="19">
        <v>179100.0</v>
      </c>
      <c r="V10" s="19">
        <v>247600.0</v>
      </c>
      <c r="W10" s="19">
        <f t="shared" ref="W10:Z10" si="4">V10*1.01</f>
        <v>250076</v>
      </c>
      <c r="X10" s="19">
        <f t="shared" si="4"/>
        <v>252576.76</v>
      </c>
      <c r="Y10" s="19">
        <f t="shared" si="4"/>
        <v>255102.5276</v>
      </c>
      <c r="Z10" s="19">
        <f t="shared" si="4"/>
        <v>257653.5529</v>
      </c>
    </row>
    <row r="11" ht="12.75" customHeight="1">
      <c r="A11" s="2" t="s">
        <v>33</v>
      </c>
      <c r="B11" s="18">
        <v>584.0</v>
      </c>
      <c r="C11" s="18">
        <v>2191.0</v>
      </c>
      <c r="D11" s="18">
        <v>2173.0</v>
      </c>
      <c r="E11" s="18">
        <v>1501.0</v>
      </c>
      <c r="F11" s="18">
        <v>2088.0</v>
      </c>
      <c r="G11" s="18">
        <v>3258.0</v>
      </c>
      <c r="H11" s="18">
        <v>1511.0</v>
      </c>
      <c r="I11" s="18">
        <v>2791.0</v>
      </c>
      <c r="J11" s="19">
        <v>3122.0</v>
      </c>
      <c r="K11" s="19">
        <v>2374.0</v>
      </c>
      <c r="L11" s="19">
        <v>1013.0</v>
      </c>
      <c r="M11" s="18">
        <v>1062.0</v>
      </c>
      <c r="N11" s="18">
        <v>0.0</v>
      </c>
      <c r="O11" s="18">
        <v>186.0</v>
      </c>
      <c r="P11" s="19">
        <v>0.0</v>
      </c>
      <c r="Q11" s="19">
        <f>P11*1.01</f>
        <v>0</v>
      </c>
      <c r="R11" s="19">
        <v>0.0</v>
      </c>
      <c r="S11" s="19">
        <f t="shared" ref="S11:Z11" si="5">R11*1.01</f>
        <v>0</v>
      </c>
      <c r="T11" s="19">
        <f t="shared" si="5"/>
        <v>0</v>
      </c>
      <c r="U11" s="19">
        <f t="shared" si="5"/>
        <v>0</v>
      </c>
      <c r="V11" s="19">
        <f t="shared" si="5"/>
        <v>0</v>
      </c>
      <c r="W11" s="19">
        <f t="shared" si="5"/>
        <v>0</v>
      </c>
      <c r="X11" s="19">
        <f t="shared" si="5"/>
        <v>0</v>
      </c>
      <c r="Y11" s="19">
        <f t="shared" si="5"/>
        <v>0</v>
      </c>
      <c r="Z11" s="19">
        <f t="shared" si="5"/>
        <v>0</v>
      </c>
    </row>
    <row r="12" ht="12.75" customHeight="1">
      <c r="A12" s="2" t="s">
        <v>34</v>
      </c>
      <c r="B12" s="18">
        <v>39384.0</v>
      </c>
      <c r="C12" s="18">
        <v>43959.0</v>
      </c>
      <c r="D12" s="18">
        <v>47119.0</v>
      </c>
      <c r="E12" s="18">
        <v>65295.0</v>
      </c>
      <c r="F12" s="18">
        <v>52865.0</v>
      </c>
      <c r="G12" s="18">
        <v>38374.0</v>
      </c>
      <c r="H12" s="18">
        <v>20377.0</v>
      </c>
      <c r="I12" s="18">
        <v>13496.0</v>
      </c>
      <c r="J12" s="19">
        <v>20102.0</v>
      </c>
      <c r="K12" s="19">
        <v>34274.0</v>
      </c>
      <c r="L12" s="19">
        <v>44482.0</v>
      </c>
      <c r="M12" s="18">
        <v>52783.0</v>
      </c>
      <c r="N12" s="18">
        <v>37193.0</v>
      </c>
      <c r="O12" s="18">
        <v>32472.0</v>
      </c>
      <c r="P12" s="19">
        <v>32616.0</v>
      </c>
      <c r="Q12" s="19">
        <v>56013.0</v>
      </c>
      <c r="R12" s="19">
        <v>42185.0</v>
      </c>
      <c r="S12" s="19">
        <v>55254.0</v>
      </c>
      <c r="T12" s="19">
        <v>48330.0</v>
      </c>
      <c r="U12" s="19">
        <v>61000.0</v>
      </c>
      <c r="V12" s="19">
        <v>61000.0</v>
      </c>
      <c r="W12" s="19">
        <f t="shared" ref="W12:Z12" si="6">V12*1.01</f>
        <v>61610</v>
      </c>
      <c r="X12" s="19">
        <f t="shared" si="6"/>
        <v>62226.1</v>
      </c>
      <c r="Y12" s="19">
        <f t="shared" si="6"/>
        <v>62848.361</v>
      </c>
      <c r="Z12" s="19">
        <f t="shared" si="6"/>
        <v>63476.84461</v>
      </c>
    </row>
    <row r="13" ht="12.75" customHeight="1">
      <c r="A13" s="2" t="s">
        <v>35</v>
      </c>
      <c r="B13" s="18">
        <v>976.0</v>
      </c>
      <c r="C13" s="18">
        <v>754.0</v>
      </c>
      <c r="D13" s="18">
        <v>1104.0</v>
      </c>
      <c r="E13" s="18">
        <v>508.0</v>
      </c>
      <c r="F13" s="18">
        <v>618.0</v>
      </c>
      <c r="G13" s="18">
        <v>406.0</v>
      </c>
      <c r="H13" s="18">
        <v>1100.0</v>
      </c>
      <c r="I13" s="18">
        <v>1270.0</v>
      </c>
      <c r="J13" s="19">
        <v>6849.0</v>
      </c>
      <c r="K13" s="19">
        <v>27302.0</v>
      </c>
      <c r="L13" s="19">
        <v>18642.0</v>
      </c>
      <c r="M13" s="18">
        <v>1088.0</v>
      </c>
      <c r="N13" s="18">
        <v>20494.0</v>
      </c>
      <c r="O13" s="18">
        <v>20391.0</v>
      </c>
      <c r="P13" s="19">
        <v>1915.0</v>
      </c>
      <c r="Q13" s="19">
        <v>1487.0</v>
      </c>
      <c r="R13" s="19">
        <v>25268.0</v>
      </c>
      <c r="S13" s="19">
        <v>11922.0</v>
      </c>
      <c r="T13" s="19">
        <v>18085.0</v>
      </c>
      <c r="U13" s="19">
        <v>17100.0</v>
      </c>
      <c r="V13" s="19">
        <v>21500.0</v>
      </c>
      <c r="W13" s="19">
        <f t="shared" ref="W13:Z13" si="7">V13*1.01</f>
        <v>21715</v>
      </c>
      <c r="X13" s="19">
        <f t="shared" si="7"/>
        <v>21932.15</v>
      </c>
      <c r="Y13" s="19">
        <f t="shared" si="7"/>
        <v>22151.4715</v>
      </c>
      <c r="Z13" s="19">
        <f t="shared" si="7"/>
        <v>22372.98622</v>
      </c>
    </row>
    <row r="14" ht="12.75" customHeight="1">
      <c r="A14" s="2" t="s">
        <v>36</v>
      </c>
      <c r="B14" s="18">
        <v>1358.0</v>
      </c>
      <c r="C14" s="18">
        <v>0.0</v>
      </c>
      <c r="D14" s="18">
        <v>0.0</v>
      </c>
      <c r="E14" s="18">
        <v>0.0</v>
      </c>
      <c r="F14" s="18">
        <v>0.0</v>
      </c>
      <c r="G14" s="18">
        <v>2514.0</v>
      </c>
      <c r="H14" s="18">
        <v>0.0</v>
      </c>
      <c r="I14" s="18">
        <v>0.0</v>
      </c>
      <c r="J14" s="19">
        <v>0.0</v>
      </c>
      <c r="K14" s="19">
        <v>0.0</v>
      </c>
      <c r="L14" s="19">
        <f t="shared" ref="L14:Z14" si="8">K14*1.02</f>
        <v>0</v>
      </c>
      <c r="M14" s="18">
        <f t="shared" si="8"/>
        <v>0</v>
      </c>
      <c r="N14" s="18">
        <f t="shared" si="8"/>
        <v>0</v>
      </c>
      <c r="O14" s="18">
        <f t="shared" si="8"/>
        <v>0</v>
      </c>
      <c r="P14" s="19">
        <f t="shared" si="8"/>
        <v>0</v>
      </c>
      <c r="Q14" s="19">
        <f t="shared" si="8"/>
        <v>0</v>
      </c>
      <c r="R14" s="19">
        <f t="shared" si="8"/>
        <v>0</v>
      </c>
      <c r="S14" s="19">
        <f t="shared" si="8"/>
        <v>0</v>
      </c>
      <c r="T14" s="19">
        <f t="shared" si="8"/>
        <v>0</v>
      </c>
      <c r="U14" s="19">
        <f t="shared" si="8"/>
        <v>0</v>
      </c>
      <c r="V14" s="19">
        <f t="shared" si="8"/>
        <v>0</v>
      </c>
      <c r="W14" s="19">
        <f t="shared" si="8"/>
        <v>0</v>
      </c>
      <c r="X14" s="19">
        <f t="shared" si="8"/>
        <v>0</v>
      </c>
      <c r="Y14" s="19">
        <f t="shared" si="8"/>
        <v>0</v>
      </c>
      <c r="Z14" s="19">
        <f t="shared" si="8"/>
        <v>0</v>
      </c>
    </row>
    <row r="15" ht="12.75" customHeight="1">
      <c r="A15" s="2" t="s">
        <v>37</v>
      </c>
      <c r="B15" s="18">
        <v>2199.0</v>
      </c>
      <c r="C15" s="18">
        <v>98700.0</v>
      </c>
      <c r="D15" s="18">
        <v>34658.0</v>
      </c>
      <c r="E15" s="18">
        <v>27381.0</v>
      </c>
      <c r="F15" s="18">
        <v>29075.0</v>
      </c>
      <c r="G15" s="18">
        <v>45712.0</v>
      </c>
      <c r="H15" s="18">
        <v>21700.0</v>
      </c>
      <c r="I15" s="20">
        <v>79130.0</v>
      </c>
      <c r="J15" s="18">
        <v>12519.0</v>
      </c>
      <c r="K15" s="18">
        <v>55133.0</v>
      </c>
      <c r="L15" s="18">
        <v>28148.0</v>
      </c>
      <c r="M15" s="18">
        <v>19861.0</v>
      </c>
      <c r="N15" s="18">
        <v>75856.0</v>
      </c>
      <c r="O15" s="18">
        <v>100893.0</v>
      </c>
      <c r="P15" s="18">
        <v>66709.0</v>
      </c>
      <c r="Q15" s="18">
        <v>93516.0</v>
      </c>
      <c r="R15" s="18">
        <v>122804.0</v>
      </c>
      <c r="S15" s="18">
        <v>49560.0</v>
      </c>
      <c r="T15" s="18">
        <v>36039.0</v>
      </c>
      <c r="U15" s="18"/>
      <c r="V15" s="18">
        <f t="shared" ref="V15:Z15" si="9">U15*1.02</f>
        <v>0</v>
      </c>
      <c r="W15" s="18">
        <f t="shared" si="9"/>
        <v>0</v>
      </c>
      <c r="X15" s="18">
        <f t="shared" si="9"/>
        <v>0</v>
      </c>
      <c r="Y15" s="18">
        <f t="shared" si="9"/>
        <v>0</v>
      </c>
      <c r="Z15" s="18">
        <f t="shared" si="9"/>
        <v>0</v>
      </c>
    </row>
    <row r="16" ht="12.75" customHeight="1">
      <c r="A16" s="2" t="s">
        <v>38</v>
      </c>
      <c r="B16" s="18">
        <v>-737.0</v>
      </c>
      <c r="C16" s="18">
        <v>0.0</v>
      </c>
      <c r="D16" s="18">
        <v>-21750.0</v>
      </c>
      <c r="E16" s="18">
        <v>0.0</v>
      </c>
      <c r="F16" s="19">
        <v>0.0</v>
      </c>
      <c r="G16" s="18">
        <v>-1399.0</v>
      </c>
      <c r="H16" s="18">
        <v>-3499.0</v>
      </c>
      <c r="I16" s="20">
        <v>-33322.0</v>
      </c>
      <c r="J16" s="18">
        <v>-19805.0</v>
      </c>
      <c r="K16" s="18"/>
      <c r="L16" s="18">
        <v>-682.0</v>
      </c>
      <c r="M16" s="18">
        <v>-191.0</v>
      </c>
      <c r="N16" s="18">
        <v>-480.0</v>
      </c>
      <c r="O16" s="18">
        <v>-2118.0</v>
      </c>
      <c r="P16" s="18"/>
      <c r="Q16" s="18">
        <f t="shared" ref="Q16:R16" si="10">P16*1.02</f>
        <v>0</v>
      </c>
      <c r="R16" s="18">
        <f t="shared" si="10"/>
        <v>0</v>
      </c>
      <c r="S16" s="18">
        <v>-14216.0</v>
      </c>
      <c r="T16" s="18">
        <f>-3-29300</f>
        <v>-29303</v>
      </c>
      <c r="U16" s="18"/>
      <c r="V16" s="18"/>
      <c r="W16" s="18"/>
      <c r="X16" s="18"/>
      <c r="Y16" s="18"/>
      <c r="Z16" s="18"/>
    </row>
    <row r="17" ht="12.75" customHeight="1">
      <c r="A17" s="2" t="s">
        <v>39</v>
      </c>
      <c r="B17" s="18"/>
      <c r="C17" s="18"/>
      <c r="D17" s="18"/>
      <c r="E17" s="18">
        <v>55475.0</v>
      </c>
      <c r="F17" s="19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>
        <v>3510.0</v>
      </c>
      <c r="R17" s="18"/>
      <c r="S17" s="18"/>
      <c r="T17" s="18"/>
      <c r="U17" s="18"/>
      <c r="V17" s="18"/>
      <c r="W17" s="18"/>
      <c r="X17" s="18"/>
      <c r="Y17" s="18"/>
      <c r="Z17" s="18"/>
    </row>
    <row r="18" ht="12.75" customHeight="1">
      <c r="A18" s="21" t="s">
        <v>40</v>
      </c>
      <c r="B18" s="22">
        <f t="shared" ref="B18:K18" si="11">SUM(B8:B17)</f>
        <v>1046208</v>
      </c>
      <c r="C18" s="22">
        <f t="shared" si="11"/>
        <v>1181509</v>
      </c>
      <c r="D18" s="22">
        <f t="shared" si="11"/>
        <v>1026576</v>
      </c>
      <c r="E18" s="22">
        <f t="shared" si="11"/>
        <v>1189733</v>
      </c>
      <c r="F18" s="22">
        <f t="shared" si="11"/>
        <v>1207965</v>
      </c>
      <c r="G18" s="23">
        <f t="shared" si="11"/>
        <v>1146046</v>
      </c>
      <c r="H18" s="23">
        <f t="shared" si="11"/>
        <v>1078686</v>
      </c>
      <c r="I18" s="23">
        <f t="shared" si="11"/>
        <v>1026386</v>
      </c>
      <c r="J18" s="23">
        <f t="shared" si="11"/>
        <v>1076319</v>
      </c>
      <c r="K18" s="23">
        <f t="shared" si="11"/>
        <v>1257867</v>
      </c>
      <c r="L18" s="23">
        <f t="shared" ref="L18:P18" si="12">SUM(L8:L16)</f>
        <v>1221522</v>
      </c>
      <c r="M18" s="22">
        <f t="shared" si="12"/>
        <v>1022008</v>
      </c>
      <c r="N18" s="22">
        <f t="shared" si="12"/>
        <v>1171356</v>
      </c>
      <c r="O18" s="22">
        <f t="shared" si="12"/>
        <v>1206586</v>
      </c>
      <c r="P18" s="23">
        <f t="shared" si="12"/>
        <v>1180440</v>
      </c>
      <c r="Q18" s="23">
        <f>SUM(Q8:Q17)</f>
        <v>1224671</v>
      </c>
      <c r="R18" s="23">
        <f t="shared" ref="R18:Z18" si="13">SUM(R8:R16)</f>
        <v>1286830</v>
      </c>
      <c r="S18" s="23">
        <f t="shared" si="13"/>
        <v>1328252</v>
      </c>
      <c r="T18" s="23">
        <f t="shared" si="13"/>
        <v>1492919</v>
      </c>
      <c r="U18" s="23">
        <f t="shared" si="13"/>
        <v>1657373</v>
      </c>
      <c r="V18" s="23">
        <f t="shared" si="13"/>
        <v>1807809</v>
      </c>
      <c r="W18" s="23">
        <f t="shared" si="13"/>
        <v>1831927.18</v>
      </c>
      <c r="X18" s="23">
        <f t="shared" si="13"/>
        <v>1856407.344</v>
      </c>
      <c r="Y18" s="23">
        <f t="shared" si="13"/>
        <v>1881255.527</v>
      </c>
      <c r="Z18" s="23">
        <f t="shared" si="13"/>
        <v>1906477.874</v>
      </c>
    </row>
    <row r="19" ht="12.75" customHeight="1">
      <c r="A19" s="2"/>
      <c r="B19" s="19"/>
      <c r="C19" s="19"/>
      <c r="D19" s="19"/>
      <c r="E19" s="19"/>
      <c r="F19" s="19"/>
      <c r="G19" s="18"/>
      <c r="H19" s="18"/>
      <c r="I19" s="19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ht="12.75" customHeight="1">
      <c r="A20" s="16" t="s">
        <v>41</v>
      </c>
      <c r="B20" s="5" t="s">
        <v>27</v>
      </c>
      <c r="C20" s="5" t="s">
        <v>28</v>
      </c>
      <c r="D20" s="5" t="s">
        <v>29</v>
      </c>
      <c r="E20" s="5" t="s">
        <v>2</v>
      </c>
      <c r="F20" s="5" t="s">
        <v>3</v>
      </c>
      <c r="G20" s="5" t="s">
        <v>4</v>
      </c>
      <c r="H20" s="5" t="s">
        <v>5</v>
      </c>
      <c r="I20" s="5" t="s">
        <v>6</v>
      </c>
      <c r="J20" s="5" t="s">
        <v>7</v>
      </c>
      <c r="K20" s="5" t="s">
        <v>8</v>
      </c>
      <c r="L20" s="5" t="s">
        <v>9</v>
      </c>
      <c r="M20" s="5" t="s">
        <v>10</v>
      </c>
      <c r="N20" s="5" t="s">
        <v>11</v>
      </c>
      <c r="O20" s="5" t="s">
        <v>12</v>
      </c>
      <c r="P20" s="5" t="s">
        <v>13</v>
      </c>
      <c r="Q20" s="5" t="s">
        <v>14</v>
      </c>
      <c r="R20" s="5" t="s">
        <v>15</v>
      </c>
      <c r="S20" s="5" t="s">
        <v>16</v>
      </c>
      <c r="T20" s="5" t="s">
        <v>17</v>
      </c>
      <c r="U20" s="5" t="s">
        <v>18</v>
      </c>
      <c r="V20" s="5" t="s">
        <v>19</v>
      </c>
      <c r="W20" s="5" t="s">
        <v>20</v>
      </c>
      <c r="X20" s="5" t="s">
        <v>21</v>
      </c>
      <c r="Y20" s="5" t="s">
        <v>22</v>
      </c>
      <c r="Z20" s="5" t="s">
        <v>23</v>
      </c>
    </row>
    <row r="21" ht="12.75" customHeight="1">
      <c r="A21" s="2" t="s">
        <v>42</v>
      </c>
      <c r="B21" s="18">
        <v>36970.0</v>
      </c>
      <c r="C21" s="18">
        <v>37044.0</v>
      </c>
      <c r="D21" s="18">
        <v>38910.0</v>
      </c>
      <c r="E21" s="18">
        <v>40003.0</v>
      </c>
      <c r="F21" s="18">
        <v>40946.0</v>
      </c>
      <c r="G21" s="18">
        <v>42452.0</v>
      </c>
      <c r="H21" s="18">
        <v>46836.0</v>
      </c>
      <c r="I21" s="18">
        <v>45877.0</v>
      </c>
      <c r="J21" s="19">
        <v>49218.0</v>
      </c>
      <c r="K21" s="19">
        <v>47848.0</v>
      </c>
      <c r="L21" s="19">
        <v>49341.0</v>
      </c>
      <c r="M21" s="18">
        <v>52478.0</v>
      </c>
      <c r="N21" s="18">
        <v>58197.0</v>
      </c>
      <c r="O21" s="18">
        <v>62457.0</v>
      </c>
      <c r="P21" s="19">
        <v>56373.0</v>
      </c>
      <c r="Q21" s="19">
        <v>65375.0</v>
      </c>
      <c r="R21" s="19">
        <v>69106.0</v>
      </c>
      <c r="S21" s="19">
        <v>63554.0</v>
      </c>
      <c r="T21" s="19">
        <v>72524.0</v>
      </c>
      <c r="U21" s="19">
        <v>80723.0</v>
      </c>
      <c r="V21" s="19">
        <f t="shared" ref="V21:Z21" si="14">U21*1.03</f>
        <v>83144.69</v>
      </c>
      <c r="W21" s="19">
        <f t="shared" si="14"/>
        <v>85639.0307</v>
      </c>
      <c r="X21" s="19">
        <f t="shared" si="14"/>
        <v>88208.20162</v>
      </c>
      <c r="Y21" s="19">
        <f t="shared" si="14"/>
        <v>90854.44767</v>
      </c>
      <c r="Z21" s="19">
        <f t="shared" si="14"/>
        <v>93580.0811</v>
      </c>
    </row>
    <row r="22" ht="12.75" customHeight="1">
      <c r="A22" s="2" t="s">
        <v>43</v>
      </c>
      <c r="B22" s="18">
        <v>56479.0</v>
      </c>
      <c r="C22" s="18">
        <v>62596.0</v>
      </c>
      <c r="D22" s="18">
        <v>70715.0</v>
      </c>
      <c r="E22" s="18">
        <v>71943.0</v>
      </c>
      <c r="F22" s="18">
        <v>74210.0</v>
      </c>
      <c r="G22" s="18">
        <v>85584.0</v>
      </c>
      <c r="H22" s="18">
        <v>94811.0</v>
      </c>
      <c r="I22" s="18">
        <v>102748.0</v>
      </c>
      <c r="J22" s="19">
        <v>113987.0</v>
      </c>
      <c r="K22" s="19">
        <v>119508.0</v>
      </c>
      <c r="L22" s="19">
        <v>128253.0</v>
      </c>
      <c r="M22" s="18">
        <v>135200.0</v>
      </c>
      <c r="N22" s="18">
        <v>144456.0</v>
      </c>
      <c r="O22" s="18">
        <v>125435.0</v>
      </c>
      <c r="P22" s="19">
        <v>123382.0</v>
      </c>
      <c r="Q22" s="19">
        <v>124212.0</v>
      </c>
      <c r="R22" s="19">
        <v>118323.0</v>
      </c>
      <c r="S22" s="19">
        <v>132119.0</v>
      </c>
      <c r="T22" s="19">
        <v>144698.0</v>
      </c>
      <c r="U22" s="19">
        <v>165056.0</v>
      </c>
      <c r="V22" s="19">
        <f t="shared" ref="V22:Z22" si="15">U22*1.08</f>
        <v>178260.48</v>
      </c>
      <c r="W22" s="19">
        <f t="shared" si="15"/>
        <v>192521.3184</v>
      </c>
      <c r="X22" s="19">
        <f t="shared" si="15"/>
        <v>207923.0239</v>
      </c>
      <c r="Y22" s="19">
        <f t="shared" si="15"/>
        <v>224556.8658</v>
      </c>
      <c r="Z22" s="19">
        <f t="shared" si="15"/>
        <v>242521.415</v>
      </c>
    </row>
    <row r="23" ht="12.75" customHeight="1">
      <c r="A23" s="2" t="s">
        <v>44</v>
      </c>
      <c r="B23" s="18">
        <v>62745.0</v>
      </c>
      <c r="C23" s="18">
        <v>63126.0</v>
      </c>
      <c r="D23" s="18">
        <v>77033.0</v>
      </c>
      <c r="E23" s="18">
        <v>77885.0</v>
      </c>
      <c r="F23" s="18">
        <v>82478.0</v>
      </c>
      <c r="G23" s="18">
        <v>88226.0</v>
      </c>
      <c r="H23" s="18">
        <v>92991.0</v>
      </c>
      <c r="I23" s="18">
        <v>90598.0</v>
      </c>
      <c r="J23" s="19">
        <v>94227.0</v>
      </c>
      <c r="K23" s="19">
        <v>94447.0</v>
      </c>
      <c r="L23" s="19">
        <v>100002.0</v>
      </c>
      <c r="M23" s="18">
        <v>104107.0</v>
      </c>
      <c r="N23" s="18">
        <v>114917.0</v>
      </c>
      <c r="O23" s="18">
        <v>99649.0</v>
      </c>
      <c r="P23" s="19">
        <v>110529.0</v>
      </c>
      <c r="Q23" s="19">
        <v>94609.0</v>
      </c>
      <c r="R23" s="19">
        <v>94732.0</v>
      </c>
      <c r="S23" s="19">
        <v>84979.0</v>
      </c>
      <c r="T23" s="19">
        <v>88951.0</v>
      </c>
      <c r="U23" s="19">
        <v>98668.0</v>
      </c>
      <c r="V23" s="19">
        <f t="shared" ref="V23:Z23" si="16">U23*1.08</f>
        <v>106561.44</v>
      </c>
      <c r="W23" s="19">
        <f t="shared" si="16"/>
        <v>115086.3552</v>
      </c>
      <c r="X23" s="19">
        <f t="shared" si="16"/>
        <v>124293.2636</v>
      </c>
      <c r="Y23" s="19">
        <f t="shared" si="16"/>
        <v>134236.7247</v>
      </c>
      <c r="Z23" s="19">
        <f t="shared" si="16"/>
        <v>144975.6627</v>
      </c>
    </row>
    <row r="24" ht="12.75" customHeight="1">
      <c r="A24" s="2" t="s">
        <v>45</v>
      </c>
      <c r="B24" s="18">
        <v>48220.0</v>
      </c>
      <c r="C24" s="18">
        <v>47761.0</v>
      </c>
      <c r="D24" s="18">
        <v>48454.0</v>
      </c>
      <c r="E24" s="18">
        <v>61862.0</v>
      </c>
      <c r="F24" s="18">
        <v>60038.0</v>
      </c>
      <c r="G24" s="18">
        <v>40401.0</v>
      </c>
      <c r="H24" s="18">
        <v>24737.0</v>
      </c>
      <c r="I24" s="18">
        <v>27713.0</v>
      </c>
      <c r="J24" s="19">
        <v>28501.0</v>
      </c>
      <c r="K24" s="19">
        <v>34746.0</v>
      </c>
      <c r="L24" s="19">
        <v>30491.0</v>
      </c>
      <c r="M24" s="18">
        <v>40002.0</v>
      </c>
      <c r="N24" s="18">
        <v>41843.0</v>
      </c>
      <c r="O24" s="18">
        <v>50965.0</v>
      </c>
      <c r="P24" s="19">
        <v>44240.0</v>
      </c>
      <c r="Q24" s="19">
        <v>43835.0</v>
      </c>
      <c r="R24" s="19">
        <v>43978.0</v>
      </c>
      <c r="S24" s="19">
        <v>61607.0</v>
      </c>
      <c r="T24" s="19">
        <v>101157.0</v>
      </c>
      <c r="U24" s="19">
        <v>102582.0</v>
      </c>
      <c r="V24" s="19">
        <f t="shared" ref="V24:Z24" si="17">U24*1.08</f>
        <v>110788.56</v>
      </c>
      <c r="W24" s="19">
        <f t="shared" si="17"/>
        <v>119651.6448</v>
      </c>
      <c r="X24" s="19">
        <f t="shared" si="17"/>
        <v>129223.7764</v>
      </c>
      <c r="Y24" s="19">
        <f t="shared" si="17"/>
        <v>139561.6785</v>
      </c>
      <c r="Z24" s="19">
        <f t="shared" si="17"/>
        <v>150726.6128</v>
      </c>
    </row>
    <row r="25" ht="12.75" customHeight="1">
      <c r="A25" s="2" t="s">
        <v>46</v>
      </c>
      <c r="B25" s="18"/>
      <c r="C25" s="18"/>
      <c r="D25" s="18"/>
      <c r="E25" s="18"/>
      <c r="F25" s="18"/>
      <c r="G25" s="18"/>
      <c r="H25" s="18"/>
      <c r="I25" s="18"/>
      <c r="J25" s="19"/>
      <c r="K25" s="19"/>
      <c r="L25" s="19"/>
      <c r="M25" s="18">
        <v>84863.0</v>
      </c>
      <c r="N25" s="18">
        <v>86609.0</v>
      </c>
      <c r="O25" s="18">
        <v>85940.0</v>
      </c>
      <c r="P25" s="19">
        <v>89481.0</v>
      </c>
      <c r="Q25" s="19">
        <v>91567.0</v>
      </c>
      <c r="R25" s="19">
        <v>92695.0</v>
      </c>
      <c r="S25" s="19">
        <v>84933.0</v>
      </c>
      <c r="T25" s="19">
        <v>75758.0</v>
      </c>
      <c r="U25" s="19">
        <v>68579.0</v>
      </c>
      <c r="V25" s="19">
        <f t="shared" ref="V25:Z25" si="18">U25*1.02</f>
        <v>69950.58</v>
      </c>
      <c r="W25" s="19">
        <f t="shared" si="18"/>
        <v>71349.5916</v>
      </c>
      <c r="X25" s="19">
        <f t="shared" si="18"/>
        <v>72776.58343</v>
      </c>
      <c r="Y25" s="19">
        <f t="shared" si="18"/>
        <v>74232.1151</v>
      </c>
      <c r="Z25" s="19">
        <f t="shared" si="18"/>
        <v>75716.7574</v>
      </c>
    </row>
    <row r="26" ht="12.75" customHeight="1">
      <c r="A26" s="2" t="s">
        <v>47</v>
      </c>
      <c r="B26" s="18"/>
      <c r="C26" s="18"/>
      <c r="D26" s="18"/>
      <c r="E26" s="18"/>
      <c r="F26" s="18"/>
      <c r="G26" s="18"/>
      <c r="H26" s="18"/>
      <c r="I26" s="18"/>
      <c r="J26" s="19"/>
      <c r="K26" s="19"/>
      <c r="L26" s="19"/>
      <c r="M26" s="18"/>
      <c r="N26" s="18">
        <v>21000.0</v>
      </c>
      <c r="O26" s="18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12.75" customHeight="1">
      <c r="A27" s="21" t="s">
        <v>48</v>
      </c>
      <c r="B27" s="22">
        <f t="shared" ref="B27:L27" si="19">SUM(B20:B24)</f>
        <v>204414</v>
      </c>
      <c r="C27" s="22">
        <f t="shared" si="19"/>
        <v>210527</v>
      </c>
      <c r="D27" s="22">
        <f t="shared" si="19"/>
        <v>235112</v>
      </c>
      <c r="E27" s="22">
        <f t="shared" si="19"/>
        <v>251693</v>
      </c>
      <c r="F27" s="23">
        <f t="shared" si="19"/>
        <v>257672</v>
      </c>
      <c r="G27" s="23">
        <f t="shared" si="19"/>
        <v>256663</v>
      </c>
      <c r="H27" s="23">
        <f t="shared" si="19"/>
        <v>259375</v>
      </c>
      <c r="I27" s="23">
        <f t="shared" si="19"/>
        <v>266936</v>
      </c>
      <c r="J27" s="23">
        <f t="shared" si="19"/>
        <v>285933</v>
      </c>
      <c r="K27" s="23">
        <f t="shared" si="19"/>
        <v>296549</v>
      </c>
      <c r="L27" s="23">
        <f t="shared" si="19"/>
        <v>308087</v>
      </c>
      <c r="M27" s="22">
        <f>SUM(M20:M25)</f>
        <v>416650</v>
      </c>
      <c r="N27" s="22">
        <f>SUM(N20:N26)</f>
        <v>467022</v>
      </c>
      <c r="O27" s="22">
        <f t="shared" ref="O27:Z27" si="20">SUM(O20:O25)</f>
        <v>424446</v>
      </c>
      <c r="P27" s="23">
        <f t="shared" si="20"/>
        <v>424005</v>
      </c>
      <c r="Q27" s="23">
        <f t="shared" si="20"/>
        <v>419598</v>
      </c>
      <c r="R27" s="23">
        <f t="shared" si="20"/>
        <v>418834</v>
      </c>
      <c r="S27" s="23">
        <f t="shared" si="20"/>
        <v>427192</v>
      </c>
      <c r="T27" s="23">
        <f t="shared" si="20"/>
        <v>483088</v>
      </c>
      <c r="U27" s="23">
        <f t="shared" si="20"/>
        <v>515608</v>
      </c>
      <c r="V27" s="23">
        <f t="shared" si="20"/>
        <v>548705.75</v>
      </c>
      <c r="W27" s="23">
        <f t="shared" si="20"/>
        <v>584247.9407</v>
      </c>
      <c r="X27" s="23">
        <f t="shared" si="20"/>
        <v>622424.8489</v>
      </c>
      <c r="Y27" s="23">
        <f t="shared" si="20"/>
        <v>663441.8318</v>
      </c>
      <c r="Z27" s="23">
        <f t="shared" si="20"/>
        <v>707520.529</v>
      </c>
    </row>
    <row r="28" ht="12.75" customHeight="1">
      <c r="A28" s="2"/>
      <c r="B28" s="19"/>
      <c r="C28" s="19"/>
      <c r="D28" s="19"/>
      <c r="E28" s="19"/>
      <c r="F28" s="19"/>
      <c r="G28" s="18"/>
      <c r="H28" s="18"/>
      <c r="I28" s="19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ht="12.0" customHeight="1">
      <c r="A29" s="24" t="s">
        <v>49</v>
      </c>
      <c r="B29" s="5" t="s">
        <v>27</v>
      </c>
      <c r="C29" s="5" t="s">
        <v>28</v>
      </c>
      <c r="D29" s="5" t="s">
        <v>29</v>
      </c>
      <c r="E29" s="5" t="s">
        <v>2</v>
      </c>
      <c r="F29" s="5" t="s">
        <v>3</v>
      </c>
      <c r="G29" s="5" t="s">
        <v>4</v>
      </c>
      <c r="H29" s="5" t="s">
        <v>5</v>
      </c>
      <c r="I29" s="5" t="s">
        <v>6</v>
      </c>
      <c r="J29" s="5" t="s">
        <v>7</v>
      </c>
      <c r="K29" s="5" t="s">
        <v>8</v>
      </c>
      <c r="L29" s="5" t="s">
        <v>9</v>
      </c>
      <c r="M29" s="5" t="s">
        <v>10</v>
      </c>
      <c r="N29" s="5" t="s">
        <v>11</v>
      </c>
      <c r="O29" s="5" t="s">
        <v>12</v>
      </c>
      <c r="P29" s="5" t="s">
        <v>13</v>
      </c>
      <c r="Q29" s="5" t="s">
        <v>14</v>
      </c>
      <c r="R29" s="5" t="s">
        <v>15</v>
      </c>
      <c r="S29" s="5" t="s">
        <v>16</v>
      </c>
      <c r="T29" s="5" t="s">
        <v>17</v>
      </c>
      <c r="U29" s="5" t="s">
        <v>18</v>
      </c>
      <c r="V29" s="5" t="s">
        <v>19</v>
      </c>
      <c r="W29" s="5" t="s">
        <v>20</v>
      </c>
      <c r="X29" s="5" t="s">
        <v>21</v>
      </c>
      <c r="Y29" s="5" t="s">
        <v>22</v>
      </c>
      <c r="Z29" s="5" t="s">
        <v>23</v>
      </c>
    </row>
    <row r="30" ht="12.75" hidden="1" customHeight="1">
      <c r="A30" s="2" t="s">
        <v>50</v>
      </c>
      <c r="B30" s="18">
        <v>34825.0</v>
      </c>
      <c r="C30" s="18">
        <v>36709.0</v>
      </c>
      <c r="D30" s="18">
        <v>38734.0</v>
      </c>
      <c r="E30" s="18">
        <v>40809.0</v>
      </c>
      <c r="F30" s="18">
        <v>43091.0</v>
      </c>
      <c r="G30" s="18">
        <v>45423.0</v>
      </c>
      <c r="H30" s="18">
        <v>47894.0</v>
      </c>
      <c r="I30" s="18">
        <v>50546.0</v>
      </c>
      <c r="J30" s="19">
        <v>53337.0</v>
      </c>
      <c r="K30" s="19">
        <v>27730.0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ht="12.75" hidden="1" customHeight="1">
      <c r="A31" s="2" t="s">
        <v>51</v>
      </c>
      <c r="B31" s="18">
        <v>5357.0</v>
      </c>
      <c r="C31" s="18">
        <v>5499.0</v>
      </c>
      <c r="D31" s="18">
        <v>5656.0</v>
      </c>
      <c r="E31" s="18">
        <v>5811.0</v>
      </c>
      <c r="F31" s="18">
        <v>5989.0</v>
      </c>
      <c r="G31" s="18">
        <v>6135.0</v>
      </c>
      <c r="H31" s="18">
        <v>6352.0</v>
      </c>
      <c r="I31" s="18">
        <v>6557.0</v>
      </c>
      <c r="J31" s="19">
        <v>6769.0</v>
      </c>
      <c r="K31" s="19">
        <v>3463.0</v>
      </c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ht="12.75" hidden="1" customHeight="1">
      <c r="A32" s="2" t="s">
        <v>52</v>
      </c>
      <c r="B32" s="18">
        <v>31.0</v>
      </c>
      <c r="C32" s="18"/>
      <c r="D32" s="18"/>
      <c r="E32" s="18"/>
      <c r="F32" s="18"/>
      <c r="G32" s="18"/>
      <c r="H32" s="18"/>
      <c r="I32" s="18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ht="12.75" hidden="1" customHeight="1">
      <c r="A33" s="2" t="s">
        <v>53</v>
      </c>
      <c r="B33" s="18">
        <v>20000.0</v>
      </c>
      <c r="C33" s="18">
        <v>20000.0</v>
      </c>
      <c r="D33" s="18">
        <v>20000.0</v>
      </c>
      <c r="E33" s="18">
        <v>20000.0</v>
      </c>
      <c r="F33" s="18">
        <v>20000.0</v>
      </c>
      <c r="G33" s="18">
        <v>20000.0</v>
      </c>
      <c r="H33" s="18">
        <v>20000.0</v>
      </c>
      <c r="I33" s="18">
        <v>20000.0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ht="12.75" hidden="1" customHeight="1">
      <c r="A34" s="2" t="s">
        <v>54</v>
      </c>
      <c r="B34" s="18">
        <v>8260.0</v>
      </c>
      <c r="C34" s="18">
        <v>7260.0</v>
      </c>
      <c r="D34" s="18">
        <v>6260.0</v>
      </c>
      <c r="E34" s="18">
        <v>5240.0</v>
      </c>
      <c r="F34" s="18">
        <v>4210.0</v>
      </c>
      <c r="G34" s="18">
        <v>3170.0</v>
      </c>
      <c r="H34" s="18">
        <v>2120.0</v>
      </c>
      <c r="I34" s="18">
        <v>1060.0</v>
      </c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ht="12.75" customHeight="1">
      <c r="A35" s="2" t="s">
        <v>55</v>
      </c>
      <c r="B35" s="18"/>
      <c r="C35" s="18"/>
      <c r="D35" s="18"/>
      <c r="E35" s="18">
        <v>192361.0</v>
      </c>
      <c r="F35" s="18">
        <v>179247.0</v>
      </c>
      <c r="G35" s="18">
        <v>182868.0</v>
      </c>
      <c r="H35" s="18">
        <v>186563.0</v>
      </c>
      <c r="I35" s="18">
        <v>190332.0</v>
      </c>
      <c r="J35" s="19">
        <v>194177.0</v>
      </c>
      <c r="K35" s="19">
        <v>198099.0</v>
      </c>
      <c r="L35" s="19">
        <v>202102.0</v>
      </c>
      <c r="M35" s="18">
        <v>206184.0</v>
      </c>
      <c r="N35" s="18">
        <v>210350.0</v>
      </c>
      <c r="O35" s="18">
        <v>214599.0</v>
      </c>
      <c r="P35" s="19">
        <v>218935.0</v>
      </c>
      <c r="Q35" s="19">
        <v>223357.0</v>
      </c>
      <c r="R35" s="19">
        <v>227870.0</v>
      </c>
      <c r="S35" s="19">
        <v>232473.0</v>
      </c>
      <c r="T35" s="19">
        <v>237170.0</v>
      </c>
      <c r="U35" s="19">
        <v>241961.0</v>
      </c>
      <c r="V35" s="19">
        <v>246849.0</v>
      </c>
      <c r="W35" s="19">
        <v>251836.0</v>
      </c>
      <c r="X35" s="19">
        <v>256923.0</v>
      </c>
      <c r="Y35" s="19"/>
      <c r="Z35" s="19"/>
      <c r="AA35" s="19"/>
    </row>
    <row r="36" ht="12.75" customHeight="1">
      <c r="A36" s="2" t="s">
        <v>56</v>
      </c>
      <c r="B36" s="18"/>
      <c r="C36" s="18"/>
      <c r="D36" s="18"/>
      <c r="E36" s="18">
        <v>91076.0</v>
      </c>
      <c r="F36" s="18">
        <v>80245.0</v>
      </c>
      <c r="G36" s="18">
        <v>76625.0</v>
      </c>
      <c r="H36" s="18">
        <v>72930.0</v>
      </c>
      <c r="I36" s="18">
        <v>69161.0</v>
      </c>
      <c r="J36" s="19">
        <v>65316.0</v>
      </c>
      <c r="K36" s="19">
        <v>61393.0</v>
      </c>
      <c r="L36" s="19">
        <v>57391.0</v>
      </c>
      <c r="M36" s="18">
        <v>53308.0</v>
      </c>
      <c r="N36" s="18">
        <v>49143.0</v>
      </c>
      <c r="O36" s="18">
        <v>44894.0</v>
      </c>
      <c r="P36" s="19">
        <v>40558.0</v>
      </c>
      <c r="Q36" s="19">
        <v>36135.0</v>
      </c>
      <c r="R36" s="19">
        <v>31623.0</v>
      </c>
      <c r="S36" s="19">
        <v>27020.0</v>
      </c>
      <c r="T36" s="19">
        <v>22323.0</v>
      </c>
      <c r="U36" s="19">
        <v>17532.0</v>
      </c>
      <c r="V36" s="19">
        <v>12644.0</v>
      </c>
      <c r="W36" s="19">
        <v>7657.0</v>
      </c>
      <c r="X36" s="19">
        <v>2569.0</v>
      </c>
      <c r="Y36" s="19"/>
      <c r="Z36" s="19"/>
      <c r="AA36" s="19"/>
    </row>
    <row r="37" ht="12.75" customHeight="1">
      <c r="A37" s="2" t="s">
        <v>57</v>
      </c>
      <c r="B37" s="18">
        <v>27370.0</v>
      </c>
      <c r="C37" s="18">
        <v>27683.0</v>
      </c>
      <c r="D37" s="18">
        <v>28191.0</v>
      </c>
      <c r="E37" s="18">
        <v>26431.0</v>
      </c>
      <c r="F37" s="18">
        <v>26363.0</v>
      </c>
      <c r="G37" s="18">
        <v>26942.0</v>
      </c>
      <c r="H37" s="18">
        <v>27995.0</v>
      </c>
      <c r="I37" s="18">
        <v>27871.0</v>
      </c>
      <c r="J37" s="19">
        <v>21400.0</v>
      </c>
      <c r="K37" s="19">
        <v>30364.0</v>
      </c>
      <c r="L37" s="19">
        <v>31836.0</v>
      </c>
      <c r="M37" s="18">
        <v>33101.0</v>
      </c>
      <c r="N37" s="18">
        <v>34158.0</v>
      </c>
      <c r="O37" s="18">
        <v>34424.0</v>
      </c>
      <c r="P37" s="19">
        <v>35746.0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ht="12.75" customHeight="1">
      <c r="A38" s="2" t="s">
        <v>58</v>
      </c>
      <c r="B38" s="18">
        <v>6137.0</v>
      </c>
      <c r="C38" s="18">
        <v>5845.0</v>
      </c>
      <c r="D38" s="18">
        <v>5372.0</v>
      </c>
      <c r="E38" s="18">
        <v>6958.0</v>
      </c>
      <c r="F38" s="18">
        <v>7006.0</v>
      </c>
      <c r="G38" s="18">
        <v>6441.0</v>
      </c>
      <c r="H38" s="18">
        <v>5567.0</v>
      </c>
      <c r="I38" s="18">
        <v>4707.0</v>
      </c>
      <c r="J38" s="19">
        <v>12219.0</v>
      </c>
      <c r="K38" s="19">
        <v>3785.0</v>
      </c>
      <c r="L38" s="19">
        <v>2707.0</v>
      </c>
      <c r="M38" s="18">
        <v>1571.0</v>
      </c>
      <c r="N38" s="18">
        <v>622.0</v>
      </c>
      <c r="O38" s="18">
        <v>0.0</v>
      </c>
      <c r="P38" s="19">
        <v>0.0</v>
      </c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ht="12.75" customHeight="1">
      <c r="A39" s="2" t="s">
        <v>59</v>
      </c>
      <c r="B39" s="18">
        <v>37705.0</v>
      </c>
      <c r="C39" s="18">
        <v>38224.0</v>
      </c>
      <c r="D39" s="18">
        <v>38942.0</v>
      </c>
      <c r="E39" s="18">
        <v>37578.0</v>
      </c>
      <c r="F39" s="18">
        <v>36807.0</v>
      </c>
      <c r="G39" s="18">
        <v>37407.0</v>
      </c>
      <c r="H39" s="18">
        <v>37035.0</v>
      </c>
      <c r="I39" s="18">
        <v>36709.0</v>
      </c>
      <c r="J39" s="19">
        <v>42444.0</v>
      </c>
      <c r="K39" s="19">
        <v>41758.0</v>
      </c>
      <c r="L39" s="19">
        <v>42105.0</v>
      </c>
      <c r="M39" s="18">
        <v>46529.0</v>
      </c>
      <c r="N39" s="18">
        <v>46387.0</v>
      </c>
      <c r="O39" s="18">
        <v>50412.0</v>
      </c>
      <c r="P39" s="19">
        <v>49480.0</v>
      </c>
      <c r="Q39" s="19">
        <v>48726.0</v>
      </c>
      <c r="R39" s="19"/>
      <c r="S39" s="19"/>
      <c r="T39" s="19"/>
      <c r="U39" s="19"/>
      <c r="V39" s="19"/>
      <c r="W39" s="19"/>
      <c r="X39" s="19"/>
      <c r="Y39" s="19"/>
      <c r="Z39" s="19"/>
    </row>
    <row r="40" ht="12.75" customHeight="1">
      <c r="A40" s="2" t="s">
        <v>60</v>
      </c>
      <c r="B40" s="18">
        <v>10965.0</v>
      </c>
      <c r="C40" s="18">
        <v>10522.0</v>
      </c>
      <c r="D40" s="18">
        <v>9883.0</v>
      </c>
      <c r="E40" s="18">
        <v>11068.0</v>
      </c>
      <c r="F40" s="18">
        <v>11283.0</v>
      </c>
      <c r="G40" s="18">
        <v>11461.0</v>
      </c>
      <c r="H40" s="18">
        <v>10601.0</v>
      </c>
      <c r="I40" s="18">
        <v>10580.0</v>
      </c>
      <c r="J40" s="19">
        <v>8447.0</v>
      </c>
      <c r="K40" s="19">
        <v>7946.0</v>
      </c>
      <c r="L40" s="19">
        <v>5395.0</v>
      </c>
      <c r="M40" s="18">
        <v>3871.0</v>
      </c>
      <c r="N40" s="18">
        <v>2260.0</v>
      </c>
      <c r="O40" s="18">
        <v>815.0</v>
      </c>
      <c r="P40" s="19">
        <v>0.0</v>
      </c>
      <c r="Q40" s="19">
        <v>0.0</v>
      </c>
      <c r="R40" s="19"/>
      <c r="S40" s="19"/>
      <c r="T40" s="19"/>
      <c r="U40" s="19"/>
      <c r="V40" s="19"/>
      <c r="W40" s="19"/>
      <c r="X40" s="19"/>
      <c r="Y40" s="19"/>
      <c r="Z40" s="19"/>
    </row>
    <row r="41" ht="0.75" customHeight="1">
      <c r="A41" s="2" t="s">
        <v>61</v>
      </c>
      <c r="B41" s="18">
        <v>25000.0</v>
      </c>
      <c r="C41" s="18">
        <v>25000.0</v>
      </c>
      <c r="D41" s="18">
        <v>25000.0</v>
      </c>
      <c r="E41" s="18">
        <v>25000.0</v>
      </c>
      <c r="F41" s="18">
        <v>25000.0</v>
      </c>
      <c r="G41" s="18">
        <v>25000.0</v>
      </c>
      <c r="H41" s="18">
        <v>25000.0</v>
      </c>
      <c r="I41" s="18"/>
      <c r="J41" s="19"/>
      <c r="K41" s="19"/>
      <c r="L41" s="19"/>
      <c r="M41" s="18"/>
      <c r="N41" s="18"/>
      <c r="O41" s="18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ht="12.75" hidden="1" customHeight="1">
      <c r="A42" s="2" t="s">
        <v>62</v>
      </c>
      <c r="B42" s="18">
        <v>7963.0</v>
      </c>
      <c r="C42" s="18">
        <v>6738.0</v>
      </c>
      <c r="D42" s="18">
        <v>5513.0</v>
      </c>
      <c r="E42" s="18">
        <v>4288.0</v>
      </c>
      <c r="F42" s="18">
        <v>3063.0</v>
      </c>
      <c r="G42" s="18">
        <v>1838.0</v>
      </c>
      <c r="H42" s="18">
        <v>612.0</v>
      </c>
      <c r="I42" s="18"/>
      <c r="J42" s="19"/>
      <c r="K42" s="19"/>
      <c r="L42" s="19"/>
      <c r="M42" s="18"/>
      <c r="N42" s="18"/>
      <c r="O42" s="18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ht="12.75" hidden="1" customHeight="1">
      <c r="A43" s="2" t="s">
        <v>63</v>
      </c>
      <c r="B43" s="18">
        <v>37500.0</v>
      </c>
      <c r="C43" s="18">
        <v>37500.0</v>
      </c>
      <c r="D43" s="18">
        <v>37500.0</v>
      </c>
      <c r="E43" s="18">
        <v>37500.0</v>
      </c>
      <c r="F43" s="18">
        <v>37500.0</v>
      </c>
      <c r="G43" s="18"/>
      <c r="H43" s="18"/>
      <c r="I43" s="18"/>
      <c r="J43" s="19"/>
      <c r="K43" s="19"/>
      <c r="L43" s="19"/>
      <c r="M43" s="18"/>
      <c r="N43" s="18"/>
      <c r="O43" s="18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ht="12.75" hidden="1" customHeight="1">
      <c r="A44" s="2" t="s">
        <v>64</v>
      </c>
      <c r="B44" s="18">
        <v>4406.0</v>
      </c>
      <c r="C44" s="18">
        <v>3469.0</v>
      </c>
      <c r="D44" s="18">
        <v>2531.0</v>
      </c>
      <c r="E44" s="18">
        <v>1547.0</v>
      </c>
      <c r="F44" s="18">
        <v>516.0</v>
      </c>
      <c r="G44" s="18"/>
      <c r="H44" s="18"/>
      <c r="I44" s="18"/>
      <c r="J44" s="19"/>
      <c r="K44" s="19"/>
      <c r="L44" s="19"/>
      <c r="M44" s="18"/>
      <c r="N44" s="18"/>
      <c r="O44" s="18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ht="12.75" hidden="1" customHeight="1">
      <c r="A45" s="2" t="s">
        <v>63</v>
      </c>
      <c r="B45" s="18">
        <v>10750.0</v>
      </c>
      <c r="C45" s="18">
        <v>10750.0</v>
      </c>
      <c r="D45" s="18">
        <v>10750.0</v>
      </c>
      <c r="E45" s="18">
        <v>10750.0</v>
      </c>
      <c r="F45" s="18">
        <v>10750.0</v>
      </c>
      <c r="G45" s="18">
        <v>10750.0</v>
      </c>
      <c r="H45" s="18">
        <v>10750.0</v>
      </c>
      <c r="I45" s="18"/>
      <c r="J45" s="19"/>
      <c r="K45" s="19"/>
      <c r="L45" s="19"/>
      <c r="M45" s="18"/>
      <c r="N45" s="18"/>
      <c r="O45" s="18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ht="12.75" hidden="1" customHeight="1">
      <c r="A46" s="2" t="s">
        <v>64</v>
      </c>
      <c r="B46" s="18">
        <v>1919.0</v>
      </c>
      <c r="C46" s="18">
        <v>1650.0</v>
      </c>
      <c r="D46" s="18">
        <v>1381.0</v>
      </c>
      <c r="E46" s="18">
        <v>1099.0</v>
      </c>
      <c r="F46" s="18">
        <v>804.0</v>
      </c>
      <c r="G46" s="18">
        <v>495.0</v>
      </c>
      <c r="H46" s="18">
        <v>167.0</v>
      </c>
      <c r="I46" s="18"/>
      <c r="J46" s="19"/>
      <c r="K46" s="19"/>
      <c r="L46" s="19"/>
      <c r="M46" s="18"/>
      <c r="N46" s="18"/>
      <c r="O46" s="1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ht="12.75" hidden="1" customHeight="1">
      <c r="A47" s="2" t="s">
        <v>63</v>
      </c>
      <c r="B47" s="18">
        <v>30000.0</v>
      </c>
      <c r="C47" s="18">
        <v>20000.0</v>
      </c>
      <c r="D47" s="18"/>
      <c r="E47" s="18"/>
      <c r="F47" s="18"/>
      <c r="G47" s="18"/>
      <c r="H47" s="18"/>
      <c r="I47" s="18"/>
      <c r="J47" s="19"/>
      <c r="K47" s="19"/>
      <c r="L47" s="19"/>
      <c r="M47" s="18"/>
      <c r="N47" s="18"/>
      <c r="O47" s="18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ht="12.75" hidden="1" customHeight="1">
      <c r="A48" s="2" t="s">
        <v>64</v>
      </c>
      <c r="B48" s="18">
        <v>875.0</v>
      </c>
      <c r="C48" s="18">
        <v>250.0</v>
      </c>
      <c r="D48" s="18"/>
      <c r="E48" s="18"/>
      <c r="F48" s="18"/>
      <c r="G48" s="18"/>
      <c r="H48" s="18"/>
      <c r="I48" s="18"/>
      <c r="J48" s="19"/>
      <c r="K48" s="19"/>
      <c r="L48" s="19"/>
      <c r="M48" s="18"/>
      <c r="N48" s="18"/>
      <c r="O48" s="18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ht="12.75" customHeight="1">
      <c r="A49" s="2" t="s">
        <v>65</v>
      </c>
      <c r="B49" s="18"/>
      <c r="C49" s="18"/>
      <c r="D49" s="18"/>
      <c r="E49" s="18"/>
      <c r="F49" s="18">
        <v>55509.0</v>
      </c>
      <c r="G49" s="18">
        <v>58752.0</v>
      </c>
      <c r="H49" s="18">
        <v>59939.0</v>
      </c>
      <c r="I49" s="18">
        <v>60081.0</v>
      </c>
      <c r="J49" s="19">
        <v>60599.0</v>
      </c>
      <c r="K49" s="19">
        <v>61823.0</v>
      </c>
      <c r="L49" s="19">
        <v>63072.0</v>
      </c>
      <c r="M49" s="18">
        <v>64346.0</v>
      </c>
      <c r="N49" s="18">
        <v>65646.0</v>
      </c>
      <c r="O49" s="18">
        <v>66972.0</v>
      </c>
      <c r="P49" s="19">
        <v>68325.0</v>
      </c>
      <c r="Q49" s="19">
        <v>69705.0</v>
      </c>
      <c r="R49" s="19">
        <v>71114.0</v>
      </c>
      <c r="S49" s="19">
        <v>72550.0</v>
      </c>
      <c r="T49" s="19">
        <v>74015.0</v>
      </c>
      <c r="U49" s="19">
        <v>75511.0</v>
      </c>
      <c r="V49" s="19">
        <v>77036.0</v>
      </c>
      <c r="W49" s="19">
        <v>78592.0</v>
      </c>
      <c r="X49" s="19">
        <v>80180.0</v>
      </c>
      <c r="Y49" s="19">
        <v>81801.0</v>
      </c>
      <c r="Z49" s="19"/>
      <c r="AA49" s="19"/>
    </row>
    <row r="50" ht="12.75" customHeight="1">
      <c r="A50" s="2" t="s">
        <v>66</v>
      </c>
      <c r="B50" s="18"/>
      <c r="C50" s="18"/>
      <c r="D50" s="18"/>
      <c r="E50" s="18"/>
      <c r="F50" s="18">
        <v>29545.0</v>
      </c>
      <c r="G50" s="18">
        <v>26303.0</v>
      </c>
      <c r="H50" s="18">
        <v>25116.0</v>
      </c>
      <c r="I50" s="18">
        <v>23487.0</v>
      </c>
      <c r="J50" s="19">
        <v>22122.0</v>
      </c>
      <c r="K50" s="19">
        <v>20796.0</v>
      </c>
      <c r="L50" s="19">
        <v>19547.0</v>
      </c>
      <c r="M50" s="18">
        <v>18273.0</v>
      </c>
      <c r="N50" s="18">
        <v>16972.0</v>
      </c>
      <c r="O50" s="18">
        <v>15646.0</v>
      </c>
      <c r="P50" s="19">
        <v>14294.0</v>
      </c>
      <c r="Q50" s="19">
        <v>12913.0</v>
      </c>
      <c r="R50" s="19">
        <v>11505.0</v>
      </c>
      <c r="S50" s="19">
        <v>10069.0</v>
      </c>
      <c r="T50" s="19">
        <v>8603.0</v>
      </c>
      <c r="U50" s="19">
        <v>7107.0</v>
      </c>
      <c r="V50" s="19">
        <v>5582.0</v>
      </c>
      <c r="W50" s="19">
        <v>4026.0</v>
      </c>
      <c r="X50" s="19">
        <v>2438.0</v>
      </c>
      <c r="Y50" s="19">
        <v>818.0</v>
      </c>
      <c r="Z50" s="19"/>
      <c r="AA50" s="19"/>
    </row>
    <row r="51" ht="12.75" hidden="1" customHeight="1">
      <c r="A51" s="2" t="s">
        <v>67</v>
      </c>
      <c r="B51" s="18"/>
      <c r="C51" s="18"/>
      <c r="D51" s="18"/>
      <c r="E51" s="18"/>
      <c r="F51" s="18">
        <v>1050.0</v>
      </c>
      <c r="G51" s="22">
        <v>0.0</v>
      </c>
      <c r="H51" s="18"/>
      <c r="I51" s="18"/>
      <c r="J51" s="19"/>
      <c r="K51" s="19"/>
      <c r="L51" s="19"/>
      <c r="M51" s="18"/>
      <c r="N51" s="18"/>
      <c r="O51" s="18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ht="12.75" hidden="1" customHeight="1">
      <c r="A52" s="2" t="s">
        <v>68</v>
      </c>
      <c r="B52" s="18"/>
      <c r="C52" s="18"/>
      <c r="D52" s="18"/>
      <c r="E52" s="18"/>
      <c r="F52" s="18">
        <v>8960.0</v>
      </c>
      <c r="G52" s="18"/>
      <c r="H52" s="18"/>
      <c r="I52" s="18"/>
      <c r="J52" s="19"/>
      <c r="K52" s="19"/>
      <c r="L52" s="19"/>
      <c r="M52" s="18"/>
      <c r="N52" s="18"/>
      <c r="O52" s="18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ht="12.75" customHeight="1">
      <c r="A53" s="2" t="s">
        <v>69</v>
      </c>
      <c r="B53" s="18"/>
      <c r="C53" s="18"/>
      <c r="D53" s="18"/>
      <c r="E53" s="18"/>
      <c r="F53" s="18">
        <v>100000.0</v>
      </c>
      <c r="G53" s="22">
        <v>100000.0</v>
      </c>
      <c r="H53" s="18">
        <v>15198.0</v>
      </c>
      <c r="I53" s="18">
        <v>40000.0</v>
      </c>
      <c r="J53" s="19">
        <v>40000.0</v>
      </c>
      <c r="K53" s="19">
        <v>35000.0</v>
      </c>
      <c r="L53" s="19">
        <v>35000.0</v>
      </c>
      <c r="M53" s="18">
        <v>35000.0</v>
      </c>
      <c r="N53" s="18"/>
      <c r="O53" s="18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ht="12.75" customHeight="1">
      <c r="A54" s="2" t="s">
        <v>70</v>
      </c>
      <c r="B54" s="18"/>
      <c r="C54" s="18"/>
      <c r="D54" s="18"/>
      <c r="E54" s="18"/>
      <c r="F54" s="18">
        <v>14638.0</v>
      </c>
      <c r="G54" s="22">
        <v>0.0</v>
      </c>
      <c r="H54" s="18">
        <v>3411.0</v>
      </c>
      <c r="I54" s="18">
        <v>9076.0</v>
      </c>
      <c r="J54" s="19">
        <v>5437.0</v>
      </c>
      <c r="K54" s="19">
        <v>3938.0</v>
      </c>
      <c r="L54" s="19">
        <v>2625.0</v>
      </c>
      <c r="M54" s="18">
        <v>1313.0</v>
      </c>
      <c r="N54" s="18"/>
      <c r="O54" s="18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ht="12.75" hidden="1" customHeight="1">
      <c r="A55" s="2" t="s">
        <v>71</v>
      </c>
      <c r="B55" s="18"/>
      <c r="C55" s="18"/>
      <c r="D55" s="18"/>
      <c r="E55" s="18"/>
      <c r="F55" s="18"/>
      <c r="G55" s="22"/>
      <c r="H55" s="18"/>
      <c r="I55" s="18"/>
      <c r="J55" s="19"/>
      <c r="K55" s="19"/>
      <c r="L55" s="19"/>
      <c r="M55" s="18"/>
      <c r="N55" s="18"/>
      <c r="O55" s="18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ht="12.75" customHeight="1">
      <c r="A56" s="2" t="s">
        <v>72</v>
      </c>
      <c r="B56" s="18"/>
      <c r="C56" s="18"/>
      <c r="D56" s="18"/>
      <c r="E56" s="18"/>
      <c r="F56" s="18"/>
      <c r="G56" s="22"/>
      <c r="H56" s="18"/>
      <c r="I56" s="18"/>
      <c r="J56" s="19">
        <v>30000.0</v>
      </c>
      <c r="K56" s="19">
        <v>30000.0</v>
      </c>
      <c r="L56" s="19">
        <v>30000.0</v>
      </c>
      <c r="M56" s="18">
        <v>30000.0</v>
      </c>
      <c r="N56" s="18">
        <v>30000.0</v>
      </c>
      <c r="O56" s="18">
        <v>30000.0</v>
      </c>
      <c r="P56" s="19">
        <v>30000.0</v>
      </c>
      <c r="Q56" s="19">
        <v>30000.0</v>
      </c>
      <c r="R56" s="19">
        <v>30000.0</v>
      </c>
      <c r="S56" s="19">
        <v>30000.0</v>
      </c>
      <c r="T56" s="19"/>
      <c r="U56" s="19"/>
      <c r="V56" s="19"/>
      <c r="W56" s="19"/>
      <c r="X56" s="19"/>
      <c r="Y56" s="19"/>
      <c r="Z56" s="19"/>
    </row>
    <row r="57" ht="12.0" customHeight="1">
      <c r="A57" s="2" t="s">
        <v>73</v>
      </c>
      <c r="B57" s="18"/>
      <c r="C57" s="18"/>
      <c r="D57" s="18"/>
      <c r="E57" s="18"/>
      <c r="F57" s="18"/>
      <c r="G57" s="22"/>
      <c r="H57" s="18"/>
      <c r="I57" s="18">
        <v>3173.0</v>
      </c>
      <c r="J57" s="19">
        <v>8100.0</v>
      </c>
      <c r="K57" s="19">
        <v>7500.0</v>
      </c>
      <c r="L57" s="19">
        <v>6900.0</v>
      </c>
      <c r="M57" s="18">
        <v>6300.0</v>
      </c>
      <c r="N57" s="18">
        <v>5550.0</v>
      </c>
      <c r="O57" s="18">
        <v>4500.0</v>
      </c>
      <c r="P57" s="19">
        <v>3300.0</v>
      </c>
      <c r="Q57" s="19">
        <v>2250.0</v>
      </c>
      <c r="R57" s="19">
        <v>1350.0</v>
      </c>
      <c r="S57" s="19">
        <v>450.0</v>
      </c>
      <c r="T57" s="19"/>
      <c r="U57" s="19"/>
      <c r="V57" s="19"/>
      <c r="W57" s="19"/>
      <c r="X57" s="19"/>
      <c r="Y57" s="19"/>
      <c r="Z57" s="19"/>
    </row>
    <row r="58" ht="12.0" hidden="1" customHeight="1">
      <c r="A58" s="25" t="s">
        <v>74</v>
      </c>
      <c r="B58" s="18"/>
      <c r="C58" s="18"/>
      <c r="D58" s="18"/>
      <c r="E58" s="18"/>
      <c r="F58" s="18"/>
      <c r="G58" s="22"/>
      <c r="H58" s="18"/>
      <c r="I58" s="18"/>
      <c r="J58" s="19"/>
      <c r="K58" s="19"/>
      <c r="L58" s="19"/>
      <c r="M58" s="18"/>
      <c r="N58" s="18"/>
      <c r="O58" s="18"/>
      <c r="P58" s="19"/>
      <c r="Q58" s="19"/>
      <c r="R58" s="19"/>
      <c r="S58" s="19"/>
      <c r="T58" s="19"/>
      <c r="U58" s="19"/>
      <c r="V58" s="19"/>
      <c r="W58" s="26">
        <v>250000.0</v>
      </c>
      <c r="X58" s="26">
        <v>350000.0</v>
      </c>
      <c r="Y58" s="26">
        <v>620000.0</v>
      </c>
      <c r="Z58" s="26">
        <v>620000.0</v>
      </c>
    </row>
    <row r="59" ht="12.0" hidden="1" customHeight="1">
      <c r="A59" s="25" t="s">
        <v>75</v>
      </c>
      <c r="B59" s="18"/>
      <c r="C59" s="18"/>
      <c r="D59" s="18"/>
      <c r="E59" s="18"/>
      <c r="F59" s="18"/>
      <c r="G59" s="22"/>
      <c r="H59" s="18"/>
      <c r="I59" s="18"/>
      <c r="J59" s="19"/>
      <c r="K59" s="19"/>
      <c r="L59" s="19"/>
      <c r="M59" s="18"/>
      <c r="N59" s="18"/>
      <c r="O59" s="18"/>
      <c r="P59" s="19"/>
      <c r="Q59" s="19"/>
      <c r="R59" s="19"/>
      <c r="S59" s="19"/>
      <c r="T59" s="19"/>
      <c r="U59" s="27"/>
      <c r="V59" s="19"/>
      <c r="W59" s="19"/>
      <c r="X59" s="19"/>
      <c r="Y59" s="19"/>
      <c r="Z59" s="19"/>
    </row>
    <row r="60" ht="12.75" hidden="1" customHeight="1">
      <c r="A60" s="2" t="s">
        <v>76</v>
      </c>
      <c r="B60" s="18"/>
      <c r="C60" s="18"/>
      <c r="D60" s="18"/>
      <c r="E60" s="18"/>
      <c r="F60" s="18"/>
      <c r="G60" s="22"/>
      <c r="H60" s="18"/>
      <c r="I60" s="18"/>
      <c r="J60" s="19">
        <v>10968.0</v>
      </c>
      <c r="K60" s="19">
        <v>10000.0</v>
      </c>
      <c r="L60" s="19">
        <v>10000.0</v>
      </c>
      <c r="M60" s="18"/>
      <c r="N60" s="18"/>
      <c r="O60" s="18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ht="12.75" hidden="1" customHeight="1">
      <c r="A61" s="2" t="s">
        <v>77</v>
      </c>
      <c r="B61" s="18"/>
      <c r="C61" s="18"/>
      <c r="D61" s="18"/>
      <c r="E61" s="18"/>
      <c r="F61" s="18"/>
      <c r="G61" s="22"/>
      <c r="H61" s="18"/>
      <c r="I61" s="18">
        <v>234.0</v>
      </c>
      <c r="J61" s="19">
        <v>510.0</v>
      </c>
      <c r="K61" s="19">
        <v>300.0</v>
      </c>
      <c r="L61" s="19">
        <v>100.0</v>
      </c>
      <c r="M61" s="18"/>
      <c r="N61" s="18"/>
      <c r="O61" s="18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ht="12.75" hidden="1" customHeight="1">
      <c r="A62" s="2" t="s">
        <v>78</v>
      </c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8"/>
      <c r="N62" s="18"/>
      <c r="O62" s="18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ht="12.75" hidden="1" customHeight="1">
      <c r="A63" s="2" t="s">
        <v>79</v>
      </c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8"/>
      <c r="N63" s="18"/>
      <c r="O63" s="18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ht="12.75" hidden="1" customHeight="1">
      <c r="A64" s="2" t="s">
        <v>80</v>
      </c>
      <c r="B64" s="18"/>
      <c r="C64" s="18">
        <v>25000.0</v>
      </c>
      <c r="D64" s="18"/>
      <c r="E64" s="18"/>
      <c r="F64" s="18"/>
      <c r="G64" s="18"/>
      <c r="H64" s="18"/>
      <c r="I64" s="18"/>
      <c r="J64" s="19"/>
      <c r="K64" s="19"/>
      <c r="L64" s="19"/>
      <c r="M64" s="18"/>
      <c r="N64" s="18"/>
      <c r="O64" s="18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ht="12.75" hidden="1" customHeight="1">
      <c r="A65" s="2" t="s">
        <v>81</v>
      </c>
      <c r="B65" s="18"/>
      <c r="C65" s="18"/>
      <c r="D65" s="18"/>
      <c r="E65" s="18"/>
      <c r="F65" s="18"/>
      <c r="G65" s="18"/>
      <c r="H65" s="18">
        <v>13370.0</v>
      </c>
      <c r="I65" s="18"/>
      <c r="J65" s="19"/>
      <c r="K65" s="19"/>
      <c r="L65" s="19"/>
      <c r="M65" s="18"/>
      <c r="N65" s="18"/>
      <c r="O65" s="18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ht="12.75" hidden="1" customHeight="1">
      <c r="A66" s="2" t="s">
        <v>82</v>
      </c>
      <c r="B66" s="18"/>
      <c r="C66" s="18"/>
      <c r="D66" s="18"/>
      <c r="E66" s="18"/>
      <c r="F66" s="18"/>
      <c r="G66" s="18">
        <v>7200.0</v>
      </c>
      <c r="H66" s="22">
        <v>5969.0</v>
      </c>
      <c r="I66" s="18">
        <v>3978.0</v>
      </c>
      <c r="J66" s="19"/>
      <c r="K66" s="19"/>
      <c r="L66" s="19"/>
      <c r="M66" s="18"/>
      <c r="N66" s="18"/>
      <c r="O66" s="18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ht="12.75" customHeight="1">
      <c r="A67" s="2" t="s">
        <v>83</v>
      </c>
      <c r="B67" s="18"/>
      <c r="C67" s="18"/>
      <c r="D67" s="18"/>
      <c r="E67" s="18"/>
      <c r="F67" s="18"/>
      <c r="G67" s="18"/>
      <c r="H67" s="18">
        <v>-3.0</v>
      </c>
      <c r="I67" s="18"/>
      <c r="J67" s="19"/>
      <c r="K67" s="19"/>
      <c r="L67" s="19"/>
      <c r="M67" s="18">
        <v>-1510.0</v>
      </c>
      <c r="N67" s="18"/>
      <c r="O67" s="18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ht="12.75" hidden="1" customHeight="1">
      <c r="A68" s="2" t="s">
        <v>84</v>
      </c>
      <c r="B68" s="18"/>
      <c r="C68" s="18"/>
      <c r="D68" s="18"/>
      <c r="E68" s="18">
        <v>3347.0</v>
      </c>
      <c r="F68" s="18"/>
      <c r="G68" s="18"/>
      <c r="H68" s="18"/>
      <c r="I68" s="18"/>
      <c r="J68" s="19"/>
      <c r="K68" s="19"/>
      <c r="L68" s="19"/>
      <c r="M68" s="18"/>
      <c r="N68" s="18"/>
      <c r="O68" s="18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ht="12.75" hidden="1" customHeight="1">
      <c r="A69" s="2" t="s">
        <v>85</v>
      </c>
      <c r="B69" s="18">
        <v>-31.0</v>
      </c>
      <c r="C69" s="18">
        <v>-1101.0</v>
      </c>
      <c r="D69" s="18">
        <v>11595.0</v>
      </c>
      <c r="E69" s="18">
        <v>15760.0</v>
      </c>
      <c r="F69" s="18">
        <v>-1050.0</v>
      </c>
      <c r="G69" s="18">
        <v>-502.0</v>
      </c>
      <c r="H69" s="18">
        <v>-15862.0</v>
      </c>
      <c r="I69" s="18"/>
      <c r="J69" s="19"/>
      <c r="K69" s="19"/>
      <c r="L69" s="19"/>
      <c r="M69" s="18"/>
      <c r="N69" s="18"/>
      <c r="O69" s="18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ht="12.75" hidden="1" customHeight="1">
      <c r="A70" s="2" t="s">
        <v>86</v>
      </c>
      <c r="B70" s="18">
        <v>-31.0</v>
      </c>
      <c r="C70" s="18">
        <v>-1101.0</v>
      </c>
      <c r="D70" s="18">
        <v>11595.0</v>
      </c>
      <c r="E70" s="18"/>
      <c r="F70" s="18"/>
      <c r="G70" s="18"/>
      <c r="H70" s="18"/>
      <c r="I70" s="18">
        <v>-16707.0</v>
      </c>
      <c r="J70" s="19"/>
      <c r="K70" s="19"/>
      <c r="L70" s="19"/>
      <c r="M70" s="18"/>
      <c r="N70" s="18"/>
      <c r="O70" s="18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ht="12.75" customHeight="1">
      <c r="A71" s="21" t="s">
        <v>87</v>
      </c>
      <c r="B71" s="22">
        <f t="shared" ref="B71:Z71" si="21">SUM(B30:B70)</f>
        <v>269001</v>
      </c>
      <c r="C71" s="22">
        <f t="shared" si="21"/>
        <v>279897</v>
      </c>
      <c r="D71" s="22">
        <f t="shared" si="21"/>
        <v>258903</v>
      </c>
      <c r="E71" s="22">
        <f t="shared" si="21"/>
        <v>536623</v>
      </c>
      <c r="F71" s="22">
        <f t="shared" si="21"/>
        <v>700526</v>
      </c>
      <c r="G71" s="23">
        <f t="shared" si="21"/>
        <v>646308</v>
      </c>
      <c r="H71" s="23">
        <f t="shared" si="21"/>
        <v>560724</v>
      </c>
      <c r="I71" s="23">
        <f t="shared" si="21"/>
        <v>540845</v>
      </c>
      <c r="J71" s="23">
        <f t="shared" si="21"/>
        <v>581845</v>
      </c>
      <c r="K71" s="23">
        <f t="shared" si="21"/>
        <v>543895</v>
      </c>
      <c r="L71" s="23">
        <f t="shared" si="21"/>
        <v>508780</v>
      </c>
      <c r="M71" s="22">
        <f t="shared" si="21"/>
        <v>498286</v>
      </c>
      <c r="N71" s="22">
        <f t="shared" si="21"/>
        <v>461088</v>
      </c>
      <c r="O71" s="22">
        <f t="shared" si="21"/>
        <v>462262</v>
      </c>
      <c r="P71" s="23">
        <f t="shared" si="21"/>
        <v>460638</v>
      </c>
      <c r="Q71" s="23">
        <f t="shared" si="21"/>
        <v>423086</v>
      </c>
      <c r="R71" s="23">
        <f t="shared" si="21"/>
        <v>373462</v>
      </c>
      <c r="S71" s="23">
        <f t="shared" si="21"/>
        <v>372562</v>
      </c>
      <c r="T71" s="23">
        <f t="shared" si="21"/>
        <v>342111</v>
      </c>
      <c r="U71" s="23">
        <f t="shared" si="21"/>
        <v>342111</v>
      </c>
      <c r="V71" s="23">
        <f t="shared" si="21"/>
        <v>342111</v>
      </c>
      <c r="W71" s="23">
        <f t="shared" si="21"/>
        <v>592111</v>
      </c>
      <c r="X71" s="23">
        <f t="shared" si="21"/>
        <v>692110</v>
      </c>
      <c r="Y71" s="23">
        <f t="shared" si="21"/>
        <v>702619</v>
      </c>
      <c r="Z71" s="23">
        <f t="shared" si="21"/>
        <v>620000</v>
      </c>
    </row>
    <row r="72" ht="12.75" customHeight="1">
      <c r="A72" s="21"/>
      <c r="B72" s="22"/>
      <c r="C72" s="22"/>
      <c r="D72" s="22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16.5" customHeight="1">
      <c r="A73" s="28" t="s">
        <v>88</v>
      </c>
      <c r="B73" s="10">
        <f t="shared" ref="B73:Z73" si="22">B18+B27+B71</f>
        <v>1519623</v>
      </c>
      <c r="C73" s="10">
        <f t="shared" si="22"/>
        <v>1671933</v>
      </c>
      <c r="D73" s="10">
        <f t="shared" si="22"/>
        <v>1520591</v>
      </c>
      <c r="E73" s="11">
        <f t="shared" si="22"/>
        <v>1978049</v>
      </c>
      <c r="F73" s="11">
        <f t="shared" si="22"/>
        <v>2166163</v>
      </c>
      <c r="G73" s="11">
        <f t="shared" si="22"/>
        <v>2049017</v>
      </c>
      <c r="H73" s="11">
        <f t="shared" si="22"/>
        <v>1898785</v>
      </c>
      <c r="I73" s="11">
        <f t="shared" si="22"/>
        <v>1834167</v>
      </c>
      <c r="J73" s="11">
        <f t="shared" si="22"/>
        <v>1944097</v>
      </c>
      <c r="K73" s="11">
        <f t="shared" si="22"/>
        <v>2098311</v>
      </c>
      <c r="L73" s="11">
        <f t="shared" si="22"/>
        <v>2038389</v>
      </c>
      <c r="M73" s="11">
        <f t="shared" si="22"/>
        <v>1936944</v>
      </c>
      <c r="N73" s="11">
        <f t="shared" si="22"/>
        <v>2099466</v>
      </c>
      <c r="O73" s="11">
        <f t="shared" si="22"/>
        <v>2093294</v>
      </c>
      <c r="P73" s="11">
        <f t="shared" si="22"/>
        <v>2065083</v>
      </c>
      <c r="Q73" s="11">
        <f t="shared" si="22"/>
        <v>2067355</v>
      </c>
      <c r="R73" s="11">
        <f t="shared" si="22"/>
        <v>2079126</v>
      </c>
      <c r="S73" s="11">
        <f t="shared" si="22"/>
        <v>2128006</v>
      </c>
      <c r="T73" s="11">
        <f t="shared" si="22"/>
        <v>2318118</v>
      </c>
      <c r="U73" s="11">
        <f t="shared" si="22"/>
        <v>2515092</v>
      </c>
      <c r="V73" s="11">
        <f t="shared" si="22"/>
        <v>2698625.75</v>
      </c>
      <c r="W73" s="11">
        <f t="shared" si="22"/>
        <v>3008286.121</v>
      </c>
      <c r="X73" s="11">
        <f t="shared" si="22"/>
        <v>3170942.193</v>
      </c>
      <c r="Y73" s="11">
        <f t="shared" si="22"/>
        <v>3247316.358</v>
      </c>
      <c r="Z73" s="11">
        <f t="shared" si="22"/>
        <v>3233998.403</v>
      </c>
    </row>
    <row r="74" ht="18.0" customHeight="1">
      <c r="A74" s="13" t="s">
        <v>89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14"/>
      <c r="B75" s="5"/>
      <c r="C75" s="5"/>
      <c r="D75" s="5"/>
      <c r="E75" s="5"/>
      <c r="F75" s="5"/>
      <c r="G75" s="5"/>
      <c r="H75" s="5"/>
      <c r="I75" s="5"/>
      <c r="J75" s="5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12.75" customHeight="1">
      <c r="A76" s="16" t="s">
        <v>90</v>
      </c>
      <c r="B76" s="5" t="s">
        <v>27</v>
      </c>
      <c r="C76" s="5" t="s">
        <v>28</v>
      </c>
      <c r="D76" s="5" t="s">
        <v>29</v>
      </c>
      <c r="E76" s="5" t="s">
        <v>2</v>
      </c>
      <c r="F76" s="5" t="s">
        <v>3</v>
      </c>
      <c r="G76" s="5" t="s">
        <v>4</v>
      </c>
      <c r="H76" s="5" t="s">
        <v>5</v>
      </c>
      <c r="I76" s="5" t="s">
        <v>6</v>
      </c>
      <c r="J76" s="5" t="s">
        <v>7</v>
      </c>
      <c r="K76" s="5" t="s">
        <v>8</v>
      </c>
      <c r="L76" s="5" t="s">
        <v>9</v>
      </c>
      <c r="M76" s="5" t="s">
        <v>10</v>
      </c>
      <c r="N76" s="5" t="s">
        <v>11</v>
      </c>
      <c r="O76" s="5" t="s">
        <v>12</v>
      </c>
      <c r="P76" s="5" t="s">
        <v>13</v>
      </c>
      <c r="Q76" s="5" t="s">
        <v>14</v>
      </c>
      <c r="R76" s="5" t="s">
        <v>15</v>
      </c>
      <c r="S76" s="5" t="s">
        <v>16</v>
      </c>
      <c r="T76" s="5" t="s">
        <v>17</v>
      </c>
      <c r="U76" s="5" t="s">
        <v>18</v>
      </c>
      <c r="V76" s="5" t="s">
        <v>19</v>
      </c>
      <c r="W76" s="5" t="s">
        <v>20</v>
      </c>
      <c r="X76" s="5" t="s">
        <v>21</v>
      </c>
      <c r="Y76" s="5" t="s">
        <v>22</v>
      </c>
      <c r="Z76" s="5" t="s">
        <v>23</v>
      </c>
    </row>
    <row r="77" ht="12.75" customHeight="1">
      <c r="A77" s="25" t="s">
        <v>91</v>
      </c>
      <c r="B77" s="29"/>
      <c r="C77" s="29"/>
      <c r="D77" s="29"/>
      <c r="E77" s="29"/>
      <c r="F77" s="29"/>
      <c r="G77" s="30"/>
      <c r="H77" s="29"/>
      <c r="I77" s="29">
        <v>1065.0</v>
      </c>
      <c r="J77" s="29">
        <v>944.0</v>
      </c>
      <c r="K77" s="31">
        <v>859.0</v>
      </c>
      <c r="L77" s="31">
        <v>807.0</v>
      </c>
      <c r="M77" s="30">
        <v>817.0</v>
      </c>
      <c r="N77" s="30">
        <v>773.0</v>
      </c>
      <c r="O77" s="30">
        <v>683.0</v>
      </c>
      <c r="P77" s="29">
        <v>629.0</v>
      </c>
      <c r="Q77" s="29">
        <v>628.0</v>
      </c>
      <c r="R77" s="29">
        <v>634.0</v>
      </c>
      <c r="S77" s="29">
        <v>640.0</v>
      </c>
      <c r="T77" s="29">
        <v>658.0</v>
      </c>
      <c r="U77" s="29"/>
      <c r="V77" s="29"/>
      <c r="W77" s="29"/>
      <c r="X77" s="29"/>
      <c r="Y77" s="29"/>
      <c r="Z77" s="29"/>
      <c r="AC77" s="32" t="s">
        <v>92</v>
      </c>
    </row>
    <row r="78" ht="12.75" customHeight="1">
      <c r="A78" s="25" t="s">
        <v>93</v>
      </c>
      <c r="B78" s="29"/>
      <c r="C78" s="29"/>
      <c r="D78" s="29"/>
      <c r="E78" s="29"/>
      <c r="F78" s="29"/>
      <c r="G78" s="30"/>
      <c r="H78" s="29"/>
      <c r="I78" s="29">
        <v>623.0</v>
      </c>
      <c r="J78" s="29">
        <v>673.0</v>
      </c>
      <c r="K78" s="31">
        <v>676.0</v>
      </c>
      <c r="L78" s="31">
        <v>638.0</v>
      </c>
      <c r="M78" s="30">
        <v>656.0</v>
      </c>
      <c r="N78" s="30">
        <v>624.0</v>
      </c>
      <c r="O78" s="30">
        <v>639.0</v>
      </c>
      <c r="P78" s="29">
        <v>642.0</v>
      </c>
      <c r="Q78" s="29">
        <v>641.0</v>
      </c>
      <c r="R78" s="29">
        <v>501.0</v>
      </c>
      <c r="S78" s="29">
        <v>342.0</v>
      </c>
      <c r="T78" s="29">
        <v>642.0</v>
      </c>
      <c r="U78" s="29"/>
      <c r="V78" s="29"/>
      <c r="W78" s="29"/>
      <c r="X78" s="29"/>
      <c r="Y78" s="29"/>
      <c r="Z78" s="29"/>
      <c r="AC78" s="32" t="s">
        <v>94</v>
      </c>
    </row>
    <row r="79" ht="12.75" customHeight="1">
      <c r="A79" s="25" t="s">
        <v>95</v>
      </c>
      <c r="B79" s="29"/>
      <c r="C79" s="29"/>
      <c r="D79" s="29"/>
      <c r="E79" s="29"/>
      <c r="F79" s="29"/>
      <c r="G79" s="30"/>
      <c r="H79" s="29"/>
      <c r="I79" s="29"/>
      <c r="J79" s="29"/>
      <c r="K79" s="31"/>
      <c r="L79" s="31"/>
      <c r="M79" s="30"/>
      <c r="N79" s="30"/>
      <c r="O79" s="30">
        <v>6705.0</v>
      </c>
      <c r="P79" s="29">
        <v>6719.0</v>
      </c>
      <c r="Q79" s="29">
        <v>6736.0</v>
      </c>
      <c r="R79" s="29">
        <v>6748.0</v>
      </c>
      <c r="S79" s="29">
        <v>6766.0</v>
      </c>
      <c r="T79" s="29">
        <v>6779.0</v>
      </c>
      <c r="U79" s="29"/>
      <c r="V79" s="29"/>
      <c r="W79" s="29"/>
      <c r="X79" s="29"/>
      <c r="Y79" s="29"/>
      <c r="Z79" s="29"/>
    </row>
    <row r="80" ht="12.75" customHeight="1">
      <c r="A80" s="25" t="s">
        <v>96</v>
      </c>
      <c r="B80" s="29">
        <v>8311.0</v>
      </c>
      <c r="C80" s="29">
        <v>8425.0</v>
      </c>
      <c r="D80" s="29">
        <v>8619.0</v>
      </c>
      <c r="E80" s="29">
        <v>8290.0</v>
      </c>
      <c r="F80" s="29">
        <v>8247.0</v>
      </c>
      <c r="G80" s="30">
        <v>8179.5</v>
      </c>
      <c r="H80" s="29">
        <v>8198.112</v>
      </c>
      <c r="I80" s="29">
        <v>8240.0</v>
      </c>
      <c r="J80" s="29">
        <v>8197.0</v>
      </c>
      <c r="K80" s="31">
        <v>8240.0</v>
      </c>
      <c r="L80" s="31">
        <v>8240.0</v>
      </c>
      <c r="M80" s="30">
        <v>8107.5</v>
      </c>
      <c r="N80" s="30">
        <v>8076.5</v>
      </c>
      <c r="O80" s="29">
        <f t="shared" ref="O80:T80" si="23">SUM(O77:O79)</f>
        <v>8027</v>
      </c>
      <c r="P80" s="29">
        <f t="shared" si="23"/>
        <v>7990</v>
      </c>
      <c r="Q80" s="29">
        <f t="shared" si="23"/>
        <v>8005</v>
      </c>
      <c r="R80" s="29">
        <f t="shared" si="23"/>
        <v>7883</v>
      </c>
      <c r="S80" s="29">
        <f t="shared" si="23"/>
        <v>7748</v>
      </c>
      <c r="T80" s="29">
        <f t="shared" si="23"/>
        <v>8079</v>
      </c>
      <c r="U80" s="29">
        <v>8079.0</v>
      </c>
      <c r="V80" s="29">
        <v>8079.0</v>
      </c>
      <c r="W80" s="29">
        <v>8079.0</v>
      </c>
      <c r="X80" s="29">
        <v>8079.0</v>
      </c>
      <c r="Y80" s="29">
        <v>8079.0</v>
      </c>
      <c r="Z80" s="29">
        <v>8079.0</v>
      </c>
      <c r="AC80" s="33" t="s">
        <v>97</v>
      </c>
      <c r="AD80" s="33" t="s">
        <v>98</v>
      </c>
    </row>
    <row r="81" ht="12.75" customHeight="1">
      <c r="A81" s="25" t="s">
        <v>99</v>
      </c>
      <c r="B81" s="29">
        <v>165.0</v>
      </c>
      <c r="C81" s="29">
        <v>175.0</v>
      </c>
      <c r="D81" s="29">
        <v>175.0</v>
      </c>
      <c r="E81" s="29">
        <v>175.0</v>
      </c>
      <c r="F81" s="29">
        <v>225.0</v>
      </c>
      <c r="G81" s="29">
        <v>240.0</v>
      </c>
      <c r="H81" s="29">
        <v>265.0</v>
      </c>
      <c r="I81" s="29">
        <v>265.0</v>
      </c>
      <c r="J81" s="29">
        <v>265.0</v>
      </c>
      <c r="K81" s="31">
        <v>265.0</v>
      </c>
      <c r="L81" s="34">
        <v>265.0</v>
      </c>
      <c r="M81" s="30">
        <v>265.0</v>
      </c>
      <c r="N81" s="30">
        <v>265.0</v>
      </c>
      <c r="O81" s="30">
        <v>265.0</v>
      </c>
      <c r="P81" s="29">
        <v>265.0</v>
      </c>
      <c r="Q81" s="29">
        <v>280.0</v>
      </c>
      <c r="R81" s="29">
        <v>280.0</v>
      </c>
      <c r="S81" s="29">
        <v>280.0</v>
      </c>
      <c r="T81" s="29">
        <v>280.0</v>
      </c>
      <c r="U81" s="29">
        <v>360.0</v>
      </c>
      <c r="V81" s="35">
        <f>AD81</f>
        <v>360</v>
      </c>
      <c r="W81" s="35">
        <f>AD82</f>
        <v>440</v>
      </c>
      <c r="X81" s="35">
        <f>AD83</f>
        <v>440</v>
      </c>
      <c r="Y81" s="35">
        <f>AD84</f>
        <v>480</v>
      </c>
      <c r="Z81" s="35">
        <f>AD85</f>
        <v>500</v>
      </c>
      <c r="AC81" s="33" t="s">
        <v>100</v>
      </c>
      <c r="AD81" s="36">
        <v>360.0</v>
      </c>
      <c r="AF81" s="37"/>
    </row>
    <row r="82" ht="12.75" customHeight="1">
      <c r="A82" s="38" t="s">
        <v>101</v>
      </c>
      <c r="B82" s="29">
        <f t="shared" ref="B82:Z82" si="24">B80*B81</f>
        <v>1371315</v>
      </c>
      <c r="C82" s="29">
        <f t="shared" si="24"/>
        <v>1474375</v>
      </c>
      <c r="D82" s="29">
        <f t="shared" si="24"/>
        <v>1508325</v>
      </c>
      <c r="E82" s="29">
        <f t="shared" si="24"/>
        <v>1450750</v>
      </c>
      <c r="F82" s="29">
        <f t="shared" si="24"/>
        <v>1855575</v>
      </c>
      <c r="G82" s="29">
        <f t="shared" si="24"/>
        <v>1963080</v>
      </c>
      <c r="H82" s="29">
        <f t="shared" si="24"/>
        <v>2172499.68</v>
      </c>
      <c r="I82" s="29">
        <f t="shared" si="24"/>
        <v>2183600</v>
      </c>
      <c r="J82" s="29">
        <f t="shared" si="24"/>
        <v>2172205</v>
      </c>
      <c r="K82" s="31">
        <f t="shared" si="24"/>
        <v>2183600</v>
      </c>
      <c r="L82" s="31">
        <f t="shared" si="24"/>
        <v>2183600</v>
      </c>
      <c r="M82" s="30">
        <f t="shared" si="24"/>
        <v>2148487.5</v>
      </c>
      <c r="N82" s="30">
        <f t="shared" si="24"/>
        <v>2140272.5</v>
      </c>
      <c r="O82" s="30">
        <f t="shared" si="24"/>
        <v>2127155</v>
      </c>
      <c r="P82" s="29">
        <f t="shared" si="24"/>
        <v>2117350</v>
      </c>
      <c r="Q82" s="29">
        <f t="shared" si="24"/>
        <v>2241400</v>
      </c>
      <c r="R82" s="29">
        <f t="shared" si="24"/>
        <v>2207240</v>
      </c>
      <c r="S82" s="29">
        <f t="shared" si="24"/>
        <v>2169440</v>
      </c>
      <c r="T82" s="29">
        <f t="shared" si="24"/>
        <v>2262120</v>
      </c>
      <c r="U82" s="29">
        <f t="shared" si="24"/>
        <v>2908440</v>
      </c>
      <c r="V82" s="29">
        <f t="shared" si="24"/>
        <v>2908440</v>
      </c>
      <c r="W82" s="29">
        <f t="shared" si="24"/>
        <v>3554760</v>
      </c>
      <c r="X82" s="29">
        <f t="shared" si="24"/>
        <v>3554760</v>
      </c>
      <c r="Y82" s="29">
        <f t="shared" si="24"/>
        <v>3877920</v>
      </c>
      <c r="Z82" s="29">
        <f t="shared" si="24"/>
        <v>4039500</v>
      </c>
      <c r="AC82" s="33" t="s">
        <v>102</v>
      </c>
      <c r="AD82" s="36">
        <v>440.0</v>
      </c>
      <c r="AE82" s="37"/>
    </row>
    <row r="83" ht="12.75" customHeight="1">
      <c r="A83" s="38"/>
      <c r="B83" s="29"/>
      <c r="C83" s="29"/>
      <c r="D83" s="29"/>
      <c r="E83" s="29"/>
      <c r="F83" s="29"/>
      <c r="G83" s="29"/>
      <c r="H83" s="29"/>
      <c r="I83" s="29"/>
      <c r="J83" s="29"/>
      <c r="K83" s="31"/>
      <c r="L83" s="31"/>
      <c r="M83" s="30"/>
      <c r="N83" s="30"/>
      <c r="O83" s="30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C83" s="33" t="s">
        <v>103</v>
      </c>
      <c r="AD83" s="36">
        <v>440.0</v>
      </c>
      <c r="AF83" s="37"/>
    </row>
    <row r="84" ht="12.75" customHeight="1">
      <c r="A84" s="2" t="s">
        <v>104</v>
      </c>
      <c r="B84" s="29">
        <v>288.0</v>
      </c>
      <c r="C84" s="29">
        <v>288.0</v>
      </c>
      <c r="D84" s="29">
        <v>288.0</v>
      </c>
      <c r="E84" s="29">
        <v>326.0</v>
      </c>
      <c r="F84" s="29">
        <v>326.0</v>
      </c>
      <c r="G84" s="30">
        <v>328.0</v>
      </c>
      <c r="H84" s="30">
        <v>328.0</v>
      </c>
      <c r="I84" s="30">
        <v>326.0</v>
      </c>
      <c r="J84" s="30">
        <v>338.0</v>
      </c>
      <c r="K84" s="39">
        <v>338.0</v>
      </c>
      <c r="L84" s="39">
        <v>341.0</v>
      </c>
      <c r="M84" s="30">
        <v>341.0</v>
      </c>
      <c r="N84" s="30">
        <v>338.0</v>
      </c>
      <c r="O84" s="30">
        <v>337.0</v>
      </c>
      <c r="P84" s="30">
        <v>337.0</v>
      </c>
      <c r="Q84" s="30">
        <v>338.0</v>
      </c>
      <c r="R84" s="30">
        <v>337.0</v>
      </c>
      <c r="S84" s="30">
        <v>337.0</v>
      </c>
      <c r="T84" s="30">
        <v>354.0</v>
      </c>
      <c r="U84" s="30">
        <v>354.0</v>
      </c>
      <c r="V84" s="30">
        <v>354.0</v>
      </c>
      <c r="W84" s="30">
        <v>354.0</v>
      </c>
      <c r="X84" s="30">
        <v>354.0</v>
      </c>
      <c r="Y84" s="30">
        <v>354.0</v>
      </c>
      <c r="Z84" s="30">
        <v>354.0</v>
      </c>
      <c r="AC84" s="33" t="s">
        <v>105</v>
      </c>
      <c r="AD84" s="40">
        <v>480.0</v>
      </c>
    </row>
    <row r="85" ht="12.75" customHeight="1">
      <c r="A85" s="2" t="s">
        <v>106</v>
      </c>
      <c r="B85" s="29">
        <v>165.0</v>
      </c>
      <c r="C85" s="29">
        <v>175.0</v>
      </c>
      <c r="D85" s="29">
        <v>175.0</v>
      </c>
      <c r="E85" s="29">
        <v>175.0</v>
      </c>
      <c r="F85" s="29">
        <v>225.0</v>
      </c>
      <c r="G85" s="29">
        <v>240.0</v>
      </c>
      <c r="H85" s="29">
        <v>265.0</v>
      </c>
      <c r="I85" s="29">
        <v>265.0</v>
      </c>
      <c r="J85" s="29">
        <v>265.0</v>
      </c>
      <c r="K85" s="31">
        <v>265.0</v>
      </c>
      <c r="L85" s="31">
        <v>265.0</v>
      </c>
      <c r="M85" s="30">
        <v>265.0</v>
      </c>
      <c r="N85" s="30">
        <v>265.0</v>
      </c>
      <c r="O85" s="30">
        <v>265.0</v>
      </c>
      <c r="P85" s="29">
        <v>265.0</v>
      </c>
      <c r="Q85" s="29">
        <v>280.0</v>
      </c>
      <c r="R85" s="29">
        <v>280.0</v>
      </c>
      <c r="S85" s="29">
        <v>280.0</v>
      </c>
      <c r="T85" s="29">
        <v>280.0</v>
      </c>
      <c r="U85" s="29">
        <v>360.0</v>
      </c>
      <c r="V85" s="35">
        <f>AD81</f>
        <v>360</v>
      </c>
      <c r="W85" s="35">
        <f>AD82</f>
        <v>440</v>
      </c>
      <c r="X85" s="35">
        <f>AD83</f>
        <v>440</v>
      </c>
      <c r="Y85" s="35">
        <f>AD84</f>
        <v>480</v>
      </c>
      <c r="Z85" s="35">
        <f>AD85</f>
        <v>500</v>
      </c>
      <c r="AC85" s="33" t="s">
        <v>107</v>
      </c>
      <c r="AD85" s="40">
        <v>500.0</v>
      </c>
    </row>
    <row r="86" ht="12.75" customHeight="1">
      <c r="A86" s="38" t="s">
        <v>108</v>
      </c>
      <c r="B86" s="29">
        <f t="shared" ref="B86:Z86" si="25">B84*B85</f>
        <v>47520</v>
      </c>
      <c r="C86" s="29">
        <f t="shared" si="25"/>
        <v>50400</v>
      </c>
      <c r="D86" s="29">
        <f t="shared" si="25"/>
        <v>50400</v>
      </c>
      <c r="E86" s="29">
        <f t="shared" si="25"/>
        <v>57050</v>
      </c>
      <c r="F86" s="29">
        <f t="shared" si="25"/>
        <v>73350</v>
      </c>
      <c r="G86" s="29">
        <f t="shared" si="25"/>
        <v>78720</v>
      </c>
      <c r="H86" s="29">
        <f t="shared" si="25"/>
        <v>86920</v>
      </c>
      <c r="I86" s="29">
        <f t="shared" si="25"/>
        <v>86390</v>
      </c>
      <c r="J86" s="29">
        <f t="shared" si="25"/>
        <v>89570</v>
      </c>
      <c r="K86" s="31">
        <f t="shared" si="25"/>
        <v>89570</v>
      </c>
      <c r="L86" s="31">
        <f t="shared" si="25"/>
        <v>90365</v>
      </c>
      <c r="M86" s="30">
        <f t="shared" si="25"/>
        <v>90365</v>
      </c>
      <c r="N86" s="30">
        <f t="shared" si="25"/>
        <v>89570</v>
      </c>
      <c r="O86" s="30">
        <f t="shared" si="25"/>
        <v>89305</v>
      </c>
      <c r="P86" s="29">
        <f t="shared" si="25"/>
        <v>89305</v>
      </c>
      <c r="Q86" s="29">
        <f t="shared" si="25"/>
        <v>94640</v>
      </c>
      <c r="R86" s="29">
        <f t="shared" si="25"/>
        <v>94360</v>
      </c>
      <c r="S86" s="29">
        <f t="shared" si="25"/>
        <v>94360</v>
      </c>
      <c r="T86" s="29">
        <f t="shared" si="25"/>
        <v>99120</v>
      </c>
      <c r="U86" s="29">
        <f t="shared" si="25"/>
        <v>127440</v>
      </c>
      <c r="V86" s="29">
        <f t="shared" si="25"/>
        <v>127440</v>
      </c>
      <c r="W86" s="29">
        <f t="shared" si="25"/>
        <v>155760</v>
      </c>
      <c r="X86" s="29">
        <f t="shared" si="25"/>
        <v>155760</v>
      </c>
      <c r="Y86" s="29">
        <f t="shared" si="25"/>
        <v>169920</v>
      </c>
      <c r="Z86" s="29">
        <f t="shared" si="25"/>
        <v>177000</v>
      </c>
    </row>
    <row r="87" ht="12.75" customHeight="1">
      <c r="A87" s="38"/>
      <c r="B87" s="29"/>
      <c r="C87" s="29"/>
      <c r="D87" s="29"/>
      <c r="E87" s="29"/>
      <c r="F87" s="29"/>
      <c r="G87" s="29"/>
      <c r="H87" s="29"/>
      <c r="I87" s="29"/>
      <c r="J87" s="29"/>
      <c r="K87" s="31"/>
      <c r="L87" s="31"/>
      <c r="M87" s="30"/>
      <c r="N87" s="30"/>
      <c r="O87" s="30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ht="12.75" customHeight="1">
      <c r="A88" s="25" t="s">
        <v>109</v>
      </c>
      <c r="B88" s="29">
        <v>289.0</v>
      </c>
      <c r="C88" s="29">
        <v>289.0</v>
      </c>
      <c r="D88" s="29">
        <v>289.0</v>
      </c>
      <c r="E88" s="29">
        <v>289.0</v>
      </c>
      <c r="F88" s="29">
        <v>289.0</v>
      </c>
      <c r="G88" s="30">
        <v>296.0</v>
      </c>
      <c r="H88" s="30">
        <v>296.0</v>
      </c>
      <c r="I88" s="41">
        <v>296.0</v>
      </c>
      <c r="J88" s="41">
        <v>293.0</v>
      </c>
      <c r="K88" s="42">
        <v>293.0</v>
      </c>
      <c r="L88" s="42">
        <v>302.0</v>
      </c>
      <c r="M88" s="41">
        <v>289.0</v>
      </c>
      <c r="N88" s="41">
        <v>289.0</v>
      </c>
      <c r="O88" s="41">
        <v>289.0</v>
      </c>
      <c r="P88" s="41">
        <v>289.0</v>
      </c>
      <c r="Q88" s="41">
        <v>289.0</v>
      </c>
      <c r="R88" s="41">
        <v>289.0</v>
      </c>
      <c r="S88" s="41">
        <v>289.0</v>
      </c>
      <c r="T88" s="41">
        <v>289.0</v>
      </c>
      <c r="U88" s="30">
        <v>289.0</v>
      </c>
      <c r="V88" s="30">
        <v>289.0</v>
      </c>
      <c r="W88" s="30">
        <v>289.0</v>
      </c>
      <c r="X88" s="30">
        <v>289.0</v>
      </c>
      <c r="Y88" s="30">
        <v>289.0</v>
      </c>
      <c r="Z88" s="30">
        <v>289.0</v>
      </c>
    </row>
    <row r="89" ht="12.75" customHeight="1">
      <c r="A89" s="2" t="s">
        <v>110</v>
      </c>
      <c r="B89" s="29">
        <v>165.0</v>
      </c>
      <c r="C89" s="29">
        <v>175.0</v>
      </c>
      <c r="D89" s="29">
        <v>175.0</v>
      </c>
      <c r="E89" s="29">
        <v>175.0</v>
      </c>
      <c r="F89" s="29">
        <v>225.0</v>
      </c>
      <c r="G89" s="29">
        <v>240.0</v>
      </c>
      <c r="H89" s="29">
        <v>265.0</v>
      </c>
      <c r="I89" s="29">
        <v>265.0</v>
      </c>
      <c r="J89" s="29">
        <v>265.0</v>
      </c>
      <c r="K89" s="31">
        <v>265.0</v>
      </c>
      <c r="L89" s="31">
        <v>265.0</v>
      </c>
      <c r="M89" s="30">
        <v>265.0</v>
      </c>
      <c r="N89" s="30">
        <v>265.0</v>
      </c>
      <c r="O89" s="30">
        <v>265.0</v>
      </c>
      <c r="P89" s="29">
        <v>265.0</v>
      </c>
      <c r="Q89" s="29">
        <v>280.0</v>
      </c>
      <c r="R89" s="29">
        <v>280.0</v>
      </c>
      <c r="S89" s="29">
        <v>280.0</v>
      </c>
      <c r="T89" s="29">
        <v>280.0</v>
      </c>
      <c r="U89" s="29">
        <v>360.0</v>
      </c>
      <c r="V89" s="35">
        <f>AD81</f>
        <v>360</v>
      </c>
      <c r="W89" s="35">
        <f>AD82</f>
        <v>440</v>
      </c>
      <c r="X89" s="35">
        <f>AD83</f>
        <v>440</v>
      </c>
      <c r="Y89" s="35">
        <f>AD84</f>
        <v>480</v>
      </c>
      <c r="Z89" s="35">
        <f>AD85</f>
        <v>500</v>
      </c>
    </row>
    <row r="90" ht="12.75" customHeight="1">
      <c r="A90" s="38" t="s">
        <v>111</v>
      </c>
      <c r="B90" s="29">
        <f t="shared" ref="B90:Z90" si="26">B88*B89</f>
        <v>47685</v>
      </c>
      <c r="C90" s="29">
        <f t="shared" si="26"/>
        <v>50575</v>
      </c>
      <c r="D90" s="29">
        <f t="shared" si="26"/>
        <v>50575</v>
      </c>
      <c r="E90" s="29">
        <f t="shared" si="26"/>
        <v>50575</v>
      </c>
      <c r="F90" s="29">
        <f t="shared" si="26"/>
        <v>65025</v>
      </c>
      <c r="G90" s="29">
        <f t="shared" si="26"/>
        <v>71040</v>
      </c>
      <c r="H90" s="29">
        <f t="shared" si="26"/>
        <v>78440</v>
      </c>
      <c r="I90" s="29">
        <f t="shared" si="26"/>
        <v>78440</v>
      </c>
      <c r="J90" s="29">
        <f t="shared" si="26"/>
        <v>77645</v>
      </c>
      <c r="K90" s="31">
        <f t="shared" si="26"/>
        <v>77645</v>
      </c>
      <c r="L90" s="31">
        <f t="shared" si="26"/>
        <v>80030</v>
      </c>
      <c r="M90" s="30">
        <f t="shared" si="26"/>
        <v>76585</v>
      </c>
      <c r="N90" s="30">
        <f t="shared" si="26"/>
        <v>76585</v>
      </c>
      <c r="O90" s="30">
        <f t="shared" si="26"/>
        <v>76585</v>
      </c>
      <c r="P90" s="29">
        <f t="shared" si="26"/>
        <v>76585</v>
      </c>
      <c r="Q90" s="29">
        <f t="shared" si="26"/>
        <v>80920</v>
      </c>
      <c r="R90" s="29">
        <f t="shared" si="26"/>
        <v>80920</v>
      </c>
      <c r="S90" s="29">
        <f t="shared" si="26"/>
        <v>80920</v>
      </c>
      <c r="T90" s="29">
        <f t="shared" si="26"/>
        <v>80920</v>
      </c>
      <c r="U90" s="29">
        <f t="shared" si="26"/>
        <v>104040</v>
      </c>
      <c r="V90" s="29">
        <f t="shared" si="26"/>
        <v>104040</v>
      </c>
      <c r="W90" s="29">
        <f t="shared" si="26"/>
        <v>127160</v>
      </c>
      <c r="X90" s="29">
        <f t="shared" si="26"/>
        <v>127160</v>
      </c>
      <c r="Y90" s="29">
        <f t="shared" si="26"/>
        <v>138720</v>
      </c>
      <c r="Z90" s="29">
        <f t="shared" si="26"/>
        <v>144500</v>
      </c>
    </row>
    <row r="91" ht="12.75" customHeight="1">
      <c r="A91" s="38"/>
      <c r="B91" s="29"/>
      <c r="C91" s="29"/>
      <c r="D91" s="29"/>
      <c r="E91" s="29"/>
      <c r="F91" s="29"/>
      <c r="G91" s="29"/>
      <c r="H91" s="29"/>
      <c r="I91" s="29"/>
      <c r="J91" s="29"/>
      <c r="K91" s="31"/>
      <c r="L91" s="31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ht="12.75" customHeight="1">
      <c r="A92" s="21" t="s">
        <v>112</v>
      </c>
      <c r="B92" s="29"/>
      <c r="C92" s="29"/>
      <c r="D92" s="29"/>
      <c r="E92" s="30"/>
      <c r="F92" s="29"/>
      <c r="G92" s="30"/>
      <c r="H92" s="30"/>
      <c r="I92" s="29"/>
      <c r="J92" s="29"/>
      <c r="K92" s="31"/>
      <c r="L92" s="31"/>
      <c r="M92" s="30"/>
      <c r="N92" s="30"/>
      <c r="O92" s="30"/>
      <c r="P92" s="29"/>
      <c r="Q92" s="29"/>
      <c r="R92" s="29"/>
      <c r="S92" s="29"/>
      <c r="T92" s="29"/>
      <c r="U92" s="29"/>
      <c r="V92" s="29"/>
      <c r="W92" s="29">
        <v>7000.0</v>
      </c>
      <c r="X92" s="29">
        <v>7000.0</v>
      </c>
      <c r="Y92" s="29">
        <v>7000.0</v>
      </c>
      <c r="Z92" s="29">
        <v>7000.0</v>
      </c>
    </row>
    <row r="93" ht="12.75" customHeight="1">
      <c r="A93" s="21" t="s">
        <v>113</v>
      </c>
      <c r="B93" s="29"/>
      <c r="C93" s="29"/>
      <c r="D93" s="29"/>
      <c r="E93" s="30"/>
      <c r="F93" s="29"/>
      <c r="G93" s="30"/>
      <c r="H93" s="30"/>
      <c r="I93" s="29"/>
      <c r="J93" s="29"/>
      <c r="K93" s="31"/>
      <c r="L93" s="31"/>
      <c r="M93" s="30"/>
      <c r="N93" s="30"/>
      <c r="O93" s="30"/>
      <c r="P93" s="29"/>
      <c r="Q93" s="29"/>
      <c r="R93" s="29"/>
      <c r="S93" s="29"/>
      <c r="T93" s="29"/>
      <c r="U93" s="29"/>
      <c r="V93" s="29"/>
      <c r="W93" s="29">
        <v>30.0</v>
      </c>
      <c r="X93" s="29">
        <v>30.0</v>
      </c>
      <c r="Y93" s="29">
        <v>30.0</v>
      </c>
      <c r="Z93" s="29">
        <v>30.0</v>
      </c>
    </row>
    <row r="94" ht="12.75" customHeight="1">
      <c r="A94" s="21"/>
      <c r="B94" s="29"/>
      <c r="C94" s="29"/>
      <c r="D94" s="29"/>
      <c r="E94" s="30"/>
      <c r="F94" s="29"/>
      <c r="G94" s="30"/>
      <c r="H94" s="30"/>
      <c r="I94" s="29"/>
      <c r="J94" s="29"/>
      <c r="K94" s="31"/>
      <c r="L94" s="31"/>
      <c r="M94" s="30"/>
      <c r="N94" s="30"/>
      <c r="O94" s="30"/>
      <c r="P94" s="29"/>
      <c r="Q94" s="29"/>
      <c r="R94" s="29"/>
      <c r="S94" s="29"/>
      <c r="T94" s="29"/>
      <c r="U94" s="29"/>
      <c r="V94" s="29"/>
      <c r="W94" s="29">
        <f t="shared" ref="W94:Z94" si="27">W92*W93</f>
        <v>210000</v>
      </c>
      <c r="X94" s="29">
        <f t="shared" si="27"/>
        <v>210000</v>
      </c>
      <c r="Y94" s="29">
        <f t="shared" si="27"/>
        <v>210000</v>
      </c>
      <c r="Z94" s="29">
        <f t="shared" si="27"/>
        <v>210000</v>
      </c>
    </row>
    <row r="95" ht="12.75" customHeight="1">
      <c r="A95" s="21"/>
      <c r="B95" s="29"/>
      <c r="C95" s="29"/>
      <c r="D95" s="29"/>
      <c r="E95" s="30"/>
      <c r="F95" s="29"/>
      <c r="G95" s="30"/>
      <c r="H95" s="30"/>
      <c r="I95" s="29"/>
      <c r="J95" s="29"/>
      <c r="K95" s="31"/>
      <c r="L95" s="31"/>
      <c r="M95" s="30"/>
      <c r="N95" s="30"/>
      <c r="O95" s="30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ht="12.75" customHeight="1">
      <c r="A96" s="21" t="s">
        <v>114</v>
      </c>
      <c r="B96" s="29">
        <f t="shared" ref="B96:V96" si="28">B82+B86+B90</f>
        <v>1466520</v>
      </c>
      <c r="C96" s="29">
        <f t="shared" si="28"/>
        <v>1575350</v>
      </c>
      <c r="D96" s="29">
        <f t="shared" si="28"/>
        <v>1609300</v>
      </c>
      <c r="E96" s="30">
        <f t="shared" si="28"/>
        <v>1558375</v>
      </c>
      <c r="F96" s="29">
        <f t="shared" si="28"/>
        <v>1993950</v>
      </c>
      <c r="G96" s="30">
        <f t="shared" si="28"/>
        <v>2112840</v>
      </c>
      <c r="H96" s="30">
        <f t="shared" si="28"/>
        <v>2337859.68</v>
      </c>
      <c r="I96" s="29">
        <f t="shared" si="28"/>
        <v>2348430</v>
      </c>
      <c r="J96" s="29">
        <f t="shared" si="28"/>
        <v>2339420</v>
      </c>
      <c r="K96" s="31">
        <f t="shared" si="28"/>
        <v>2350815</v>
      </c>
      <c r="L96" s="31">
        <f t="shared" si="28"/>
        <v>2353995</v>
      </c>
      <c r="M96" s="30">
        <f t="shared" si="28"/>
        <v>2315437.5</v>
      </c>
      <c r="N96" s="30">
        <f t="shared" si="28"/>
        <v>2306427.5</v>
      </c>
      <c r="O96" s="30">
        <f t="shared" si="28"/>
        <v>2293045</v>
      </c>
      <c r="P96" s="29">
        <f t="shared" si="28"/>
        <v>2283240</v>
      </c>
      <c r="Q96" s="29">
        <f t="shared" si="28"/>
        <v>2416960</v>
      </c>
      <c r="R96" s="29">
        <f t="shared" si="28"/>
        <v>2382520</v>
      </c>
      <c r="S96" s="29">
        <f t="shared" si="28"/>
        <v>2344720</v>
      </c>
      <c r="T96" s="29">
        <f t="shared" si="28"/>
        <v>2442160</v>
      </c>
      <c r="U96" s="29">
        <f t="shared" si="28"/>
        <v>3139920</v>
      </c>
      <c r="V96" s="29">
        <f t="shared" si="28"/>
        <v>3139920</v>
      </c>
      <c r="W96" s="29">
        <f t="shared" ref="W96:Z96" si="29">W82+W86+W90+W94</f>
        <v>4047680</v>
      </c>
      <c r="X96" s="29">
        <f t="shared" si="29"/>
        <v>4047680</v>
      </c>
      <c r="Y96" s="29">
        <f t="shared" si="29"/>
        <v>4396560</v>
      </c>
      <c r="Z96" s="29">
        <f t="shared" si="29"/>
        <v>4571000</v>
      </c>
    </row>
    <row r="97" ht="11.25" customHeight="1">
      <c r="A97" s="2"/>
      <c r="B97" s="29"/>
      <c r="C97" s="29"/>
      <c r="D97" s="29"/>
      <c r="E97" s="29"/>
      <c r="F97" s="29"/>
      <c r="G97" s="29"/>
      <c r="H97" s="29"/>
      <c r="I97" s="29"/>
      <c r="J97" s="29"/>
      <c r="K97" s="31"/>
      <c r="L97" s="31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ht="12.75" customHeight="1">
      <c r="A98" s="2" t="s">
        <v>115</v>
      </c>
      <c r="B98" s="29">
        <v>-14715.0</v>
      </c>
      <c r="C98" s="29">
        <v>-15286.0</v>
      </c>
      <c r="D98" s="29">
        <v>-8635.0</v>
      </c>
      <c r="E98" s="29">
        <v>-10000.0</v>
      </c>
      <c r="F98" s="29">
        <v>-5088.0</v>
      </c>
      <c r="G98" s="29">
        <v>-7442.0</v>
      </c>
      <c r="H98" s="29">
        <v>-7506.0</v>
      </c>
      <c r="I98" s="29">
        <v>-7993.0</v>
      </c>
      <c r="J98" s="29">
        <v>-2098.0</v>
      </c>
      <c r="K98" s="31"/>
      <c r="L98" s="31"/>
      <c r="M98" s="29"/>
      <c r="N98" s="29"/>
      <c r="O98" s="29"/>
      <c r="P98" s="29">
        <v>-18000.0</v>
      </c>
      <c r="Q98" s="29">
        <v>-18000.0</v>
      </c>
      <c r="R98" s="29">
        <v>-18000.0</v>
      </c>
      <c r="S98" s="29">
        <v>-18000.0</v>
      </c>
      <c r="T98" s="29"/>
      <c r="U98" s="29"/>
      <c r="V98" s="29"/>
      <c r="W98" s="29"/>
      <c r="X98" s="29"/>
      <c r="Y98" s="29"/>
      <c r="Z98" s="29"/>
    </row>
    <row r="99" ht="12.75" customHeight="1">
      <c r="A99" s="2" t="s">
        <v>116</v>
      </c>
      <c r="B99" s="29">
        <v>-30020.0</v>
      </c>
      <c r="C99" s="29">
        <v>-30732.0</v>
      </c>
      <c r="D99" s="29">
        <v>-32303.0</v>
      </c>
      <c r="E99" s="29">
        <v>-10000.0</v>
      </c>
      <c r="F99" s="29">
        <v>-92183.0</v>
      </c>
      <c r="G99" s="29">
        <v>-108076.0</v>
      </c>
      <c r="H99" s="29">
        <v>-79432.0</v>
      </c>
      <c r="I99" s="29">
        <f>-50000+530</f>
        <v>-49470</v>
      </c>
      <c r="J99" s="29">
        <v>-73342.0</v>
      </c>
      <c r="K99" s="31">
        <f>-79826-1855</f>
        <v>-81681</v>
      </c>
      <c r="L99" s="31">
        <f>-92771-5035</f>
        <v>-97806</v>
      </c>
      <c r="M99" s="29">
        <f>-60300-1590</f>
        <v>-61890</v>
      </c>
      <c r="N99" s="29">
        <f>-75972-795</f>
        <v>-76767</v>
      </c>
      <c r="O99" s="29">
        <f>-120396-1192</f>
        <v>-121588</v>
      </c>
      <c r="P99" s="29">
        <v>-75000.0</v>
      </c>
      <c r="Q99" s="29">
        <v>-88570.0</v>
      </c>
      <c r="R99" s="29">
        <v>-75000.0</v>
      </c>
      <c r="S99" s="29">
        <v>-75000.0</v>
      </c>
      <c r="T99" s="29">
        <v>-75000.0</v>
      </c>
      <c r="U99" s="29">
        <v>-75000.0</v>
      </c>
      <c r="V99" s="29">
        <v>-75000.0</v>
      </c>
      <c r="W99" s="29">
        <v>-75000.0</v>
      </c>
      <c r="X99" s="29">
        <v>-80000.0</v>
      </c>
      <c r="Y99" s="29">
        <v>-80000.0</v>
      </c>
      <c r="Z99" s="29">
        <v>-80000.0</v>
      </c>
    </row>
    <row r="100" ht="12.75" customHeight="1">
      <c r="A100" s="2" t="s">
        <v>117</v>
      </c>
      <c r="B100" s="29">
        <v>3026.0</v>
      </c>
      <c r="C100" s="29">
        <v>4361.0</v>
      </c>
      <c r="D100" s="29">
        <v>-32850.0</v>
      </c>
      <c r="E100" s="29">
        <v>4241.0</v>
      </c>
      <c r="F100" s="29">
        <v>0.0</v>
      </c>
      <c r="G100" s="29">
        <v>91330.0</v>
      </c>
      <c r="H100" s="29">
        <v>48354.0</v>
      </c>
      <c r="I100" s="29">
        <v>3000.0</v>
      </c>
      <c r="J100" s="29">
        <v>13357.0</v>
      </c>
      <c r="K100" s="31"/>
      <c r="L100" s="31"/>
      <c r="M100" s="29"/>
      <c r="N100" s="29"/>
      <c r="O100" s="29"/>
      <c r="P100" s="29">
        <v>-23969.0</v>
      </c>
      <c r="Q100" s="29">
        <v>-93610.0</v>
      </c>
      <c r="R100" s="29">
        <v>-33596.0</v>
      </c>
      <c r="S100" s="29">
        <v>-58180.0</v>
      </c>
      <c r="T100" s="29"/>
      <c r="U100" s="29"/>
      <c r="V100" s="29"/>
      <c r="W100" s="29"/>
      <c r="X100" s="29"/>
      <c r="Y100" s="29"/>
      <c r="Z100" s="29"/>
    </row>
    <row r="101" ht="12.75" customHeight="1">
      <c r="A101" s="2" t="s">
        <v>118</v>
      </c>
      <c r="B101" s="29"/>
      <c r="C101" s="29"/>
      <c r="D101" s="29"/>
      <c r="E101" s="29"/>
      <c r="F101" s="29"/>
      <c r="G101" s="29">
        <v>-113764.0</v>
      </c>
      <c r="H101" s="29">
        <v>-63376.0</v>
      </c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12.75" customHeight="1">
      <c r="A102" s="21" t="s">
        <v>119</v>
      </c>
      <c r="B102" s="43">
        <f t="shared" ref="B102:D102" si="30">SUM(B96:B100)</f>
        <v>1424811</v>
      </c>
      <c r="C102" s="43">
        <f t="shared" si="30"/>
        <v>1533693</v>
      </c>
      <c r="D102" s="43">
        <f t="shared" si="30"/>
        <v>1535512</v>
      </c>
      <c r="E102" s="44">
        <f t="shared" ref="E102:O102" si="31">SUM(E96:E101)</f>
        <v>1542616</v>
      </c>
      <c r="F102" s="44">
        <f t="shared" si="31"/>
        <v>1896679</v>
      </c>
      <c r="G102" s="44">
        <f t="shared" si="31"/>
        <v>1974888</v>
      </c>
      <c r="H102" s="44">
        <f t="shared" si="31"/>
        <v>2235899.68</v>
      </c>
      <c r="I102" s="44">
        <f t="shared" si="31"/>
        <v>2293967</v>
      </c>
      <c r="J102" s="44">
        <f t="shared" si="31"/>
        <v>2277337</v>
      </c>
      <c r="K102" s="44">
        <f t="shared" si="31"/>
        <v>2269134</v>
      </c>
      <c r="L102" s="44">
        <f t="shared" si="31"/>
        <v>2256189</v>
      </c>
      <c r="M102" s="44">
        <f t="shared" si="31"/>
        <v>2253547.5</v>
      </c>
      <c r="N102" s="44">
        <f t="shared" si="31"/>
        <v>2229660.5</v>
      </c>
      <c r="O102" s="44">
        <f t="shared" si="31"/>
        <v>2171457</v>
      </c>
      <c r="P102" s="45">
        <f>2259271</f>
        <v>2259271</v>
      </c>
      <c r="Q102" s="45">
        <f>2323350</f>
        <v>2323350</v>
      </c>
      <c r="R102" s="45">
        <f>2348924</f>
        <v>2348924</v>
      </c>
      <c r="S102" s="45">
        <f>2286540</f>
        <v>2286540</v>
      </c>
      <c r="T102" s="45">
        <f>2385650</f>
        <v>2385650</v>
      </c>
      <c r="U102" s="43">
        <f t="shared" ref="U102:Z102" si="32">SUM(U96:U101)</f>
        <v>3064920</v>
      </c>
      <c r="V102" s="43">
        <f t="shared" si="32"/>
        <v>3064920</v>
      </c>
      <c r="W102" s="43">
        <f t="shared" si="32"/>
        <v>3972680</v>
      </c>
      <c r="X102" s="43">
        <f t="shared" si="32"/>
        <v>3967680</v>
      </c>
      <c r="Y102" s="43">
        <f t="shared" si="32"/>
        <v>4316560</v>
      </c>
      <c r="Z102" s="43">
        <f t="shared" si="32"/>
        <v>4491000</v>
      </c>
    </row>
    <row r="103" ht="12.75" customHeight="1">
      <c r="A103" s="21"/>
      <c r="B103" s="43"/>
      <c r="C103" s="43"/>
      <c r="D103" s="43"/>
      <c r="E103" s="44"/>
      <c r="F103" s="44"/>
      <c r="G103" s="44"/>
      <c r="H103" s="44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ht="12.75" customHeight="1">
      <c r="A104" s="16" t="s">
        <v>120</v>
      </c>
      <c r="B104" s="5" t="s">
        <v>27</v>
      </c>
      <c r="C104" s="5" t="s">
        <v>28</v>
      </c>
      <c r="D104" s="5" t="s">
        <v>29</v>
      </c>
      <c r="E104" s="5" t="s">
        <v>2</v>
      </c>
      <c r="F104" s="5" t="s">
        <v>3</v>
      </c>
      <c r="G104" s="5" t="s">
        <v>4</v>
      </c>
      <c r="H104" s="5" t="s">
        <v>5</v>
      </c>
      <c r="I104" s="5" t="s">
        <v>6</v>
      </c>
      <c r="J104" s="5" t="s">
        <v>7</v>
      </c>
      <c r="K104" s="5" t="s">
        <v>8</v>
      </c>
      <c r="L104" s="5" t="s">
        <v>9</v>
      </c>
      <c r="M104" s="5" t="s">
        <v>10</v>
      </c>
      <c r="N104" s="5" t="s">
        <v>11</v>
      </c>
      <c r="O104" s="5" t="s">
        <v>12</v>
      </c>
      <c r="P104" s="5" t="s">
        <v>13</v>
      </c>
      <c r="Q104" s="5" t="s">
        <v>14</v>
      </c>
      <c r="R104" s="5" t="s">
        <v>15</v>
      </c>
      <c r="S104" s="5" t="s">
        <v>16</v>
      </c>
      <c r="T104" s="5" t="s">
        <v>17</v>
      </c>
      <c r="U104" s="5" t="s">
        <v>18</v>
      </c>
      <c r="V104" s="5" t="s">
        <v>19</v>
      </c>
      <c r="W104" s="5" t="s">
        <v>20</v>
      </c>
      <c r="X104" s="5" t="s">
        <v>21</v>
      </c>
      <c r="Y104" s="5" t="s">
        <v>22</v>
      </c>
      <c r="Z104" s="5" t="s">
        <v>23</v>
      </c>
      <c r="AA104" s="5"/>
    </row>
    <row r="105" ht="12.75" customHeight="1">
      <c r="A105" s="2" t="s">
        <v>121</v>
      </c>
      <c r="B105" s="29">
        <v>6883.0</v>
      </c>
      <c r="C105" s="29">
        <v>8303.0</v>
      </c>
      <c r="D105" s="29">
        <v>6400.0</v>
      </c>
      <c r="E105" s="30">
        <v>12149.0</v>
      </c>
      <c r="F105" s="30">
        <v>7952.0</v>
      </c>
      <c r="G105" s="30">
        <v>8412.0</v>
      </c>
      <c r="H105" s="30">
        <v>10160.0</v>
      </c>
      <c r="I105" s="30">
        <v>13608.0</v>
      </c>
      <c r="J105" s="29">
        <v>9870.0</v>
      </c>
      <c r="K105" s="29">
        <v>13986.0</v>
      </c>
      <c r="L105" s="29">
        <v>9855.0</v>
      </c>
      <c r="M105" s="29">
        <v>10029.0</v>
      </c>
      <c r="N105" s="29">
        <v>9286.0</v>
      </c>
      <c r="O105" s="29">
        <v>8465.0</v>
      </c>
      <c r="P105" s="29">
        <v>12825.0</v>
      </c>
      <c r="Q105" s="29">
        <v>11483.0</v>
      </c>
      <c r="R105" s="29">
        <v>13885.0</v>
      </c>
      <c r="S105" s="29">
        <v>11203.0</v>
      </c>
      <c r="T105" s="29">
        <v>14413.0</v>
      </c>
      <c r="U105" s="29">
        <v>11000.0</v>
      </c>
      <c r="V105" s="29">
        <v>11000.0</v>
      </c>
      <c r="W105" s="29">
        <v>11000.0</v>
      </c>
      <c r="X105" s="29">
        <v>11000.0</v>
      </c>
      <c r="Y105" s="29">
        <v>11000.0</v>
      </c>
      <c r="Z105" s="29">
        <v>11000.0</v>
      </c>
    </row>
    <row r="106" ht="12.75" customHeight="1">
      <c r="A106" s="2" t="s">
        <v>122</v>
      </c>
      <c r="B106" s="29">
        <v>31129.0</v>
      </c>
      <c r="C106" s="29">
        <v>47481.0</v>
      </c>
      <c r="D106" s="29">
        <v>27935.0</v>
      </c>
      <c r="E106" s="30">
        <v>35017.0</v>
      </c>
      <c r="F106" s="30">
        <v>33049.0</v>
      </c>
      <c r="G106" s="30">
        <v>58282.0</v>
      </c>
      <c r="H106" s="30">
        <v>102834.0</v>
      </c>
      <c r="I106" s="30">
        <v>71640.0</v>
      </c>
      <c r="J106" s="29">
        <v>99211.0</v>
      </c>
      <c r="K106" s="29">
        <v>77168.0</v>
      </c>
      <c r="L106" s="29">
        <v>72459.0</v>
      </c>
      <c r="M106" s="29">
        <v>63616.0</v>
      </c>
      <c r="N106" s="29">
        <v>64554.0</v>
      </c>
      <c r="O106" s="29">
        <v>85055.0</v>
      </c>
      <c r="P106" s="29">
        <v>53028.0</v>
      </c>
      <c r="Q106" s="29">
        <v>54131.0</v>
      </c>
      <c r="R106" s="29">
        <v>55675.0</v>
      </c>
      <c r="S106" s="29">
        <v>44734.0</v>
      </c>
      <c r="T106" s="29">
        <v>51932.0</v>
      </c>
      <c r="U106" s="29">
        <v>40000.0</v>
      </c>
      <c r="V106" s="29">
        <v>50000.0</v>
      </c>
      <c r="W106" s="29">
        <v>55000.0</v>
      </c>
      <c r="X106" s="29">
        <v>55000.0</v>
      </c>
      <c r="Y106" s="29">
        <v>55000.0</v>
      </c>
      <c r="Z106" s="29">
        <v>55000.0</v>
      </c>
    </row>
    <row r="107" ht="12.75" customHeight="1">
      <c r="A107" s="2" t="s">
        <v>123</v>
      </c>
      <c r="B107" s="29">
        <v>4541.0</v>
      </c>
      <c r="C107" s="29">
        <v>5061.0</v>
      </c>
      <c r="D107" s="29">
        <v>3442.0</v>
      </c>
      <c r="E107" s="30">
        <v>7389.0</v>
      </c>
      <c r="F107" s="30">
        <v>3249.0</v>
      </c>
      <c r="G107" s="30">
        <v>3751.0</v>
      </c>
      <c r="H107" s="30">
        <v>1922.0</v>
      </c>
      <c r="I107" s="30">
        <v>5930.0</v>
      </c>
      <c r="J107" s="29">
        <v>3079.0</v>
      </c>
      <c r="K107" s="29">
        <v>6882.0</v>
      </c>
      <c r="L107" s="29">
        <v>3328.0</v>
      </c>
      <c r="M107" s="29">
        <v>1030.0</v>
      </c>
      <c r="N107" s="29">
        <v>2385.0</v>
      </c>
      <c r="O107" s="29">
        <v>894.0</v>
      </c>
      <c r="P107" s="29">
        <v>1641.0</v>
      </c>
      <c r="Q107" s="29">
        <v>11314.0</v>
      </c>
      <c r="R107" s="29">
        <v>4063.0</v>
      </c>
      <c r="S107" s="29">
        <v>3881.0</v>
      </c>
      <c r="T107" s="29">
        <v>3225.0</v>
      </c>
      <c r="U107" s="29">
        <v>3000.0</v>
      </c>
      <c r="V107" s="29">
        <v>3000.0</v>
      </c>
      <c r="W107" s="29">
        <v>3000.0</v>
      </c>
      <c r="X107" s="29">
        <v>3500.0</v>
      </c>
      <c r="Y107" s="29">
        <v>3500.0</v>
      </c>
      <c r="Z107" s="29">
        <v>3500.0</v>
      </c>
    </row>
    <row r="108" ht="12.75" customHeight="1">
      <c r="A108" s="2" t="s">
        <v>124</v>
      </c>
      <c r="B108" s="29">
        <v>8185.0</v>
      </c>
      <c r="C108" s="29">
        <v>0.0</v>
      </c>
      <c r="D108" s="29">
        <v>0.0</v>
      </c>
      <c r="E108" s="30">
        <v>0.0</v>
      </c>
      <c r="F108" s="30">
        <v>0.0</v>
      </c>
      <c r="G108" s="30"/>
      <c r="H108" s="30"/>
      <c r="I108" s="30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12.75" customHeight="1">
      <c r="A109" s="2"/>
      <c r="B109" s="29"/>
      <c r="C109" s="29"/>
      <c r="D109" s="29"/>
      <c r="E109" s="29"/>
      <c r="F109" s="29"/>
      <c r="G109" s="30"/>
      <c r="H109" s="30"/>
      <c r="I109" s="30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ht="12.75" customHeight="1">
      <c r="A110" s="16" t="s">
        <v>125</v>
      </c>
      <c r="B110" s="29"/>
      <c r="C110" s="29"/>
      <c r="D110" s="29"/>
      <c r="E110" s="29"/>
      <c r="F110" s="29"/>
      <c r="G110" s="30"/>
      <c r="H110" s="30"/>
      <c r="I110" s="30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12.75" customHeight="1">
      <c r="A111" s="2" t="s">
        <v>126</v>
      </c>
      <c r="B111" s="29">
        <v>34275.0</v>
      </c>
      <c r="C111" s="29">
        <v>47625.0</v>
      </c>
      <c r="D111" s="29">
        <v>103100.0</v>
      </c>
      <c r="E111" s="30">
        <v>18000.0</v>
      </c>
      <c r="F111" s="30">
        <v>10875.0</v>
      </c>
      <c r="G111" s="30">
        <v>68850.0</v>
      </c>
      <c r="H111" s="30">
        <v>14625.0</v>
      </c>
      <c r="I111" s="30">
        <v>16850.0</v>
      </c>
      <c r="J111" s="29">
        <v>6300.0</v>
      </c>
      <c r="K111" s="29">
        <v>9900.0</v>
      </c>
      <c r="L111" s="29">
        <v>5400.0</v>
      </c>
      <c r="M111" s="30">
        <v>16350.0</v>
      </c>
      <c r="N111" s="30">
        <v>29607.0</v>
      </c>
      <c r="O111" s="30">
        <v>1725.0</v>
      </c>
      <c r="P111" s="30">
        <v>10875.0</v>
      </c>
      <c r="Q111" s="30">
        <v>16125.0</v>
      </c>
      <c r="R111" s="30">
        <v>16200.0</v>
      </c>
      <c r="S111" s="29">
        <v>10195.0</v>
      </c>
      <c r="T111" s="29">
        <v>8735.0</v>
      </c>
      <c r="U111" s="29">
        <v>10000.0</v>
      </c>
      <c r="V111" s="29">
        <v>12000.0</v>
      </c>
      <c r="W111" s="29">
        <v>12000.0</v>
      </c>
      <c r="X111" s="29">
        <v>13000.0</v>
      </c>
      <c r="Y111" s="29">
        <v>13000.0</v>
      </c>
      <c r="Z111" s="29">
        <v>13000.0</v>
      </c>
    </row>
    <row r="112" ht="12.75" customHeight="1">
      <c r="A112" s="2" t="s">
        <v>127</v>
      </c>
      <c r="B112" s="29">
        <v>8625.0</v>
      </c>
      <c r="C112" s="29">
        <v>4350.0</v>
      </c>
      <c r="D112" s="29">
        <v>4950.0</v>
      </c>
      <c r="E112" s="30">
        <v>3150.0</v>
      </c>
      <c r="F112" s="30">
        <v>1500.0</v>
      </c>
      <c r="G112" s="30">
        <v>2400.0</v>
      </c>
      <c r="H112" s="30">
        <v>2325.0</v>
      </c>
      <c r="I112" s="30">
        <v>1050.0</v>
      </c>
      <c r="J112" s="29">
        <v>1650.0</v>
      </c>
      <c r="K112" s="29">
        <v>1350.0</v>
      </c>
      <c r="L112" s="29">
        <v>4950.0</v>
      </c>
      <c r="M112" s="30">
        <v>2625.0</v>
      </c>
      <c r="N112" s="30">
        <v>3600.0</v>
      </c>
      <c r="O112" s="30">
        <v>1575.0</v>
      </c>
      <c r="P112" s="30">
        <v>2325.0</v>
      </c>
      <c r="Q112" s="30">
        <v>7725.0</v>
      </c>
      <c r="R112" s="30">
        <v>3675.0</v>
      </c>
      <c r="S112" s="29">
        <v>225.0</v>
      </c>
      <c r="T112" s="29">
        <v>405.0</v>
      </c>
      <c r="U112" s="29">
        <v>300.0</v>
      </c>
      <c r="V112" s="29">
        <v>300.0</v>
      </c>
      <c r="W112" s="29">
        <v>300.0</v>
      </c>
      <c r="X112" s="29">
        <v>300.0</v>
      </c>
      <c r="Y112" s="29">
        <v>300.0</v>
      </c>
      <c r="Z112" s="29">
        <v>300.0</v>
      </c>
    </row>
    <row r="113" ht="12.75" customHeight="1">
      <c r="A113" s="2" t="s">
        <v>128</v>
      </c>
      <c r="B113" s="29">
        <v>4775.0</v>
      </c>
      <c r="C113" s="29">
        <v>37381.0</v>
      </c>
      <c r="D113" s="29">
        <v>55345.0</v>
      </c>
      <c r="E113" s="29">
        <v>14035.0</v>
      </c>
      <c r="F113" s="30">
        <v>24319.0</v>
      </c>
      <c r="G113" s="30">
        <v>300.0</v>
      </c>
      <c r="H113" s="30">
        <v>2750.0</v>
      </c>
      <c r="I113" s="30">
        <v>3320.0</v>
      </c>
      <c r="J113" s="29">
        <v>532.0</v>
      </c>
      <c r="K113" s="29">
        <v>0.0</v>
      </c>
      <c r="L113" s="29">
        <v>0.0</v>
      </c>
      <c r="M113" s="30">
        <v>0.0</v>
      </c>
      <c r="N113" s="30">
        <v>0.0</v>
      </c>
      <c r="O113" s="30">
        <v>0.0</v>
      </c>
      <c r="P113" s="29">
        <v>0.0</v>
      </c>
      <c r="Q113" s="30">
        <v>0.0</v>
      </c>
      <c r="R113" s="29">
        <v>0.0</v>
      </c>
      <c r="S113" s="29">
        <v>0.0</v>
      </c>
      <c r="T113" s="29">
        <v>0.0</v>
      </c>
      <c r="U113" s="29">
        <v>0.0</v>
      </c>
      <c r="V113" s="29">
        <v>0.0</v>
      </c>
      <c r="W113" s="29">
        <v>0.0</v>
      </c>
      <c r="X113" s="29">
        <v>200.0</v>
      </c>
      <c r="Y113" s="29">
        <v>200.0</v>
      </c>
      <c r="Z113" s="29">
        <v>200.0</v>
      </c>
    </row>
    <row r="114" ht="12.75" customHeight="1">
      <c r="A114" s="2" t="s">
        <v>129</v>
      </c>
      <c r="B114" s="29">
        <v>13500.0</v>
      </c>
      <c r="C114" s="29">
        <v>3333.0</v>
      </c>
      <c r="D114" s="29">
        <v>9167.0</v>
      </c>
      <c r="E114" s="29"/>
      <c r="F114" s="29"/>
      <c r="G114" s="30">
        <v>6650.0</v>
      </c>
      <c r="H114" s="30">
        <v>0.0</v>
      </c>
      <c r="I114" s="30">
        <v>4300.0</v>
      </c>
      <c r="J114" s="29">
        <v>2496.0</v>
      </c>
      <c r="K114" s="29">
        <v>17100.0</v>
      </c>
      <c r="L114" s="29">
        <v>2450.0</v>
      </c>
      <c r="M114" s="30">
        <v>1000.0</v>
      </c>
      <c r="N114" s="30">
        <v>2925.0</v>
      </c>
      <c r="O114" s="30">
        <v>5300.0</v>
      </c>
      <c r="P114" s="30">
        <v>675.0</v>
      </c>
      <c r="Q114" s="30">
        <v>600.0</v>
      </c>
      <c r="R114" s="30">
        <v>3025.0</v>
      </c>
      <c r="S114" s="29">
        <v>1200.0</v>
      </c>
      <c r="T114" s="29">
        <v>350.0</v>
      </c>
      <c r="U114" s="29">
        <v>2700.0</v>
      </c>
      <c r="V114" s="29">
        <v>1200.0</v>
      </c>
      <c r="W114" s="29">
        <v>4250.0</v>
      </c>
      <c r="X114" s="29">
        <v>2850.0</v>
      </c>
      <c r="Y114" s="29">
        <v>1350.0</v>
      </c>
      <c r="Z114" s="29">
        <v>4350.0</v>
      </c>
    </row>
    <row r="115" ht="12.75" customHeight="1">
      <c r="A115" s="2" t="s">
        <v>130</v>
      </c>
      <c r="B115" s="29"/>
      <c r="C115" s="29">
        <v>1500.0</v>
      </c>
      <c r="D115" s="29">
        <v>1500.0</v>
      </c>
      <c r="E115" s="29"/>
      <c r="F115" s="29"/>
      <c r="G115" s="30">
        <v>0.0</v>
      </c>
      <c r="H115" s="30">
        <v>0.0</v>
      </c>
      <c r="I115" s="30">
        <v>0.0</v>
      </c>
      <c r="J115" s="29">
        <v>0.0</v>
      </c>
      <c r="K115" s="29">
        <v>0.0</v>
      </c>
      <c r="L115" s="29">
        <v>0.0</v>
      </c>
      <c r="M115" s="30">
        <v>0.0</v>
      </c>
      <c r="N115" s="30">
        <v>0.0</v>
      </c>
      <c r="O115" s="30">
        <v>0.0</v>
      </c>
      <c r="P115" s="29">
        <v>0.0</v>
      </c>
      <c r="Q115" s="30">
        <v>0.0</v>
      </c>
      <c r="R115" s="29">
        <v>0.0</v>
      </c>
      <c r="S115" s="29">
        <v>0.0</v>
      </c>
      <c r="T115" s="29">
        <v>0.0</v>
      </c>
      <c r="U115" s="29">
        <v>0.0</v>
      </c>
      <c r="V115" s="29">
        <v>0.0</v>
      </c>
      <c r="W115" s="29">
        <v>0.0</v>
      </c>
      <c r="X115" s="29">
        <v>0.0</v>
      </c>
      <c r="Y115" s="29">
        <v>0.0</v>
      </c>
      <c r="Z115" s="29"/>
    </row>
    <row r="116" ht="12.75" customHeight="1">
      <c r="A116" s="2" t="s">
        <v>131</v>
      </c>
      <c r="B116" s="29">
        <v>600.0</v>
      </c>
      <c r="C116" s="29">
        <v>42116.0</v>
      </c>
      <c r="D116" s="29"/>
      <c r="E116" s="30">
        <v>75.0</v>
      </c>
      <c r="F116" s="30">
        <v>466.0</v>
      </c>
      <c r="G116" s="30"/>
      <c r="H116" s="30">
        <v>433.0</v>
      </c>
      <c r="I116" s="30">
        <v>474.0</v>
      </c>
      <c r="J116" s="29">
        <v>268.0</v>
      </c>
      <c r="K116" s="29">
        <v>548.0</v>
      </c>
      <c r="L116" s="29">
        <v>170.0</v>
      </c>
      <c r="M116" s="30">
        <v>10386.0</v>
      </c>
      <c r="N116" s="30">
        <v>941.0</v>
      </c>
      <c r="O116" s="30">
        <v>512.0</v>
      </c>
      <c r="P116" s="30">
        <v>350.0</v>
      </c>
      <c r="Q116" s="30">
        <v>4277.0</v>
      </c>
      <c r="R116" s="30">
        <v>704.0</v>
      </c>
      <c r="S116" s="29">
        <v>1971.0</v>
      </c>
      <c r="T116" s="29">
        <v>745.0</v>
      </c>
      <c r="U116" s="29"/>
      <c r="V116" s="29"/>
      <c r="W116" s="29"/>
      <c r="X116" s="29"/>
      <c r="Y116" s="29"/>
      <c r="Z116" s="29"/>
    </row>
    <row r="117" ht="12.75" customHeight="1">
      <c r="A117" s="2" t="s">
        <v>132</v>
      </c>
      <c r="B117" s="29">
        <v>37678.0</v>
      </c>
      <c r="C117" s="29">
        <v>22305.0</v>
      </c>
      <c r="D117" s="29">
        <v>24990.0</v>
      </c>
      <c r="E117" s="30">
        <v>39075.0</v>
      </c>
      <c r="F117" s="30">
        <v>21368.0</v>
      </c>
      <c r="G117" s="30">
        <v>27757.0</v>
      </c>
      <c r="H117" s="30">
        <v>22200.0</v>
      </c>
      <c r="I117" s="30">
        <v>1240.0</v>
      </c>
      <c r="J117" s="29">
        <v>3737.0</v>
      </c>
      <c r="K117" s="29">
        <v>13765.0</v>
      </c>
      <c r="L117" s="29">
        <v>26398.0</v>
      </c>
      <c r="M117" s="30">
        <v>87757.0</v>
      </c>
      <c r="N117" s="30">
        <v>73654.0</v>
      </c>
      <c r="O117" s="30">
        <v>-59464.0</v>
      </c>
      <c r="P117" s="30">
        <v>118587.0</v>
      </c>
      <c r="Q117" s="30">
        <v>35793.0</v>
      </c>
      <c r="R117" s="30">
        <v>126333.0</v>
      </c>
      <c r="S117" s="29">
        <v>-16521.0</v>
      </c>
      <c r="T117" s="30">
        <v>86957.0</v>
      </c>
      <c r="U117" s="29">
        <f t="shared" ref="U117:Z117" si="33">U4*0.03</f>
        <v>32850.9804</v>
      </c>
      <c r="V117" s="29">
        <f t="shared" si="33"/>
        <v>32841.34981</v>
      </c>
      <c r="W117" s="29">
        <f t="shared" si="33"/>
        <v>27820.41781</v>
      </c>
      <c r="X117" s="29">
        <f t="shared" si="33"/>
        <v>30153.34672</v>
      </c>
      <c r="Y117" s="29">
        <f t="shared" si="33"/>
        <v>27535.58135</v>
      </c>
      <c r="Z117" s="29">
        <f t="shared" si="33"/>
        <v>32969.45803</v>
      </c>
    </row>
    <row r="118" ht="12.75" customHeight="1">
      <c r="A118" s="2" t="s">
        <v>133</v>
      </c>
      <c r="B118" s="29"/>
      <c r="C118" s="29"/>
      <c r="D118" s="29"/>
      <c r="E118" s="29"/>
      <c r="F118" s="30">
        <v>-102964.0</v>
      </c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ht="12.75" customHeight="1">
      <c r="A119" s="2"/>
      <c r="B119" s="2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ht="16.5" customHeight="1">
      <c r="A120" s="28" t="s">
        <v>134</v>
      </c>
      <c r="B120" s="11">
        <f t="shared" ref="B120:Z120" si="34">SUM(B102:B119)</f>
        <v>1575002</v>
      </c>
      <c r="C120" s="11">
        <f t="shared" si="34"/>
        <v>1753148</v>
      </c>
      <c r="D120" s="11">
        <f t="shared" si="34"/>
        <v>1772341</v>
      </c>
      <c r="E120" s="11">
        <f t="shared" si="34"/>
        <v>1671506</v>
      </c>
      <c r="F120" s="11">
        <f t="shared" si="34"/>
        <v>1896493</v>
      </c>
      <c r="G120" s="11">
        <f t="shared" si="34"/>
        <v>2151290</v>
      </c>
      <c r="H120" s="11">
        <f t="shared" si="34"/>
        <v>2393148.68</v>
      </c>
      <c r="I120" s="11">
        <f t="shared" si="34"/>
        <v>2412379</v>
      </c>
      <c r="J120" s="11">
        <f t="shared" si="34"/>
        <v>2404480</v>
      </c>
      <c r="K120" s="11">
        <f t="shared" si="34"/>
        <v>2409833</v>
      </c>
      <c r="L120" s="11">
        <f t="shared" si="34"/>
        <v>2381199</v>
      </c>
      <c r="M120" s="11">
        <f t="shared" si="34"/>
        <v>2446340.5</v>
      </c>
      <c r="N120" s="11">
        <f t="shared" si="34"/>
        <v>2416612.5</v>
      </c>
      <c r="O120" s="11">
        <f t="shared" si="34"/>
        <v>2215519</v>
      </c>
      <c r="P120" s="11">
        <f t="shared" si="34"/>
        <v>2459577</v>
      </c>
      <c r="Q120" s="11">
        <f t="shared" si="34"/>
        <v>2464798</v>
      </c>
      <c r="R120" s="11">
        <f t="shared" si="34"/>
        <v>2572484</v>
      </c>
      <c r="S120" s="11">
        <f t="shared" si="34"/>
        <v>2343428</v>
      </c>
      <c r="T120" s="11">
        <f t="shared" si="34"/>
        <v>2552412</v>
      </c>
      <c r="U120" s="11">
        <f t="shared" si="34"/>
        <v>3164770.98</v>
      </c>
      <c r="V120" s="11">
        <f t="shared" si="34"/>
        <v>3175261.35</v>
      </c>
      <c r="W120" s="11">
        <f t="shared" si="34"/>
        <v>4086050.418</v>
      </c>
      <c r="X120" s="11">
        <f t="shared" si="34"/>
        <v>4083683.347</v>
      </c>
      <c r="Y120" s="11">
        <f t="shared" si="34"/>
        <v>4428445.581</v>
      </c>
      <c r="Z120" s="11">
        <f t="shared" si="34"/>
        <v>4611319.458</v>
      </c>
    </row>
    <row r="121" ht="18.0" customHeight="1">
      <c r="A121" s="46" t="s">
        <v>135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hidden="1" customHeight="1">
      <c r="A122" s="14"/>
      <c r="B122" s="5" t="s">
        <v>27</v>
      </c>
      <c r="C122" s="5" t="s">
        <v>28</v>
      </c>
      <c r="D122" s="5" t="s">
        <v>29</v>
      </c>
      <c r="E122" s="5" t="s">
        <v>2</v>
      </c>
      <c r="F122" s="5" t="s">
        <v>3</v>
      </c>
      <c r="G122" s="5" t="s">
        <v>4</v>
      </c>
      <c r="H122" s="5" t="s">
        <v>5</v>
      </c>
      <c r="I122" s="5" t="s">
        <v>6</v>
      </c>
      <c r="J122" s="5" t="s">
        <v>7</v>
      </c>
      <c r="K122" s="5" t="s">
        <v>8</v>
      </c>
      <c r="L122" s="5" t="s">
        <v>9</v>
      </c>
      <c r="M122" s="5" t="s">
        <v>10</v>
      </c>
      <c r="N122" s="5" t="s">
        <v>11</v>
      </c>
      <c r="O122" s="5" t="s">
        <v>12</v>
      </c>
      <c r="P122" s="5" t="s">
        <v>13</v>
      </c>
      <c r="Q122" s="5" t="s">
        <v>14</v>
      </c>
      <c r="R122" s="5" t="s">
        <v>15</v>
      </c>
      <c r="S122" s="5" t="s">
        <v>16</v>
      </c>
      <c r="T122" s="5" t="s">
        <v>17</v>
      </c>
      <c r="U122" s="5" t="s">
        <v>18</v>
      </c>
      <c r="V122" s="5" t="s">
        <v>19</v>
      </c>
      <c r="W122" s="5" t="s">
        <v>20</v>
      </c>
      <c r="X122" s="5" t="s">
        <v>21</v>
      </c>
      <c r="Y122" s="5" t="s">
        <v>22</v>
      </c>
      <c r="Z122" s="5" t="s">
        <v>23</v>
      </c>
      <c r="AA122" s="5"/>
    </row>
    <row r="123" ht="12.75" hidden="1" customHeight="1">
      <c r="A123" s="2" t="s">
        <v>136</v>
      </c>
      <c r="B123" s="19"/>
      <c r="C123" s="19"/>
      <c r="D123" s="19"/>
      <c r="E123" s="19">
        <v>4200000.0</v>
      </c>
      <c r="F123" s="22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ht="12.75" hidden="1" customHeight="1">
      <c r="A124" s="2" t="s">
        <v>137</v>
      </c>
      <c r="B124" s="19"/>
      <c r="C124" s="19"/>
      <c r="D124" s="19"/>
      <c r="E124" s="19">
        <v>1400000.0</v>
      </c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ht="12.75" hidden="1" customHeight="1">
      <c r="A125" s="2" t="s">
        <v>82</v>
      </c>
      <c r="B125" s="19"/>
      <c r="C125" s="19"/>
      <c r="D125" s="19"/>
      <c r="E125" s="19"/>
      <c r="F125" s="19">
        <v>350000.0</v>
      </c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ht="12.75" hidden="1" customHeight="1">
      <c r="A126" s="2" t="s">
        <v>138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ht="16.5" hidden="1" customHeight="1">
      <c r="A127" s="28" t="s">
        <v>139</v>
      </c>
      <c r="B127" s="11">
        <f t="shared" ref="B127:Z127" si="35">SUM(B123:B126)</f>
        <v>0</v>
      </c>
      <c r="C127" s="11">
        <f t="shared" si="35"/>
        <v>0</v>
      </c>
      <c r="D127" s="11">
        <f t="shared" si="35"/>
        <v>0</v>
      </c>
      <c r="E127" s="11">
        <f t="shared" si="35"/>
        <v>5600000</v>
      </c>
      <c r="F127" s="11">
        <f t="shared" si="35"/>
        <v>350000</v>
      </c>
      <c r="G127" s="11">
        <f t="shared" si="35"/>
        <v>0</v>
      </c>
      <c r="H127" s="11">
        <f t="shared" si="35"/>
        <v>0</v>
      </c>
      <c r="I127" s="11">
        <f t="shared" si="35"/>
        <v>0</v>
      </c>
      <c r="J127" s="11">
        <f t="shared" si="35"/>
        <v>0</v>
      </c>
      <c r="K127" s="11">
        <f t="shared" si="35"/>
        <v>0</v>
      </c>
      <c r="L127" s="11">
        <f t="shared" si="35"/>
        <v>0</v>
      </c>
      <c r="M127" s="11">
        <f t="shared" si="35"/>
        <v>0</v>
      </c>
      <c r="N127" s="11">
        <f t="shared" si="35"/>
        <v>0</v>
      </c>
      <c r="O127" s="11">
        <f t="shared" si="35"/>
        <v>0</v>
      </c>
      <c r="P127" s="11">
        <f t="shared" si="35"/>
        <v>0</v>
      </c>
      <c r="Q127" s="11">
        <f t="shared" si="35"/>
        <v>0</v>
      </c>
      <c r="R127" s="11">
        <f t="shared" si="35"/>
        <v>0</v>
      </c>
      <c r="S127" s="11">
        <f t="shared" si="35"/>
        <v>0</v>
      </c>
      <c r="T127" s="11">
        <f t="shared" si="35"/>
        <v>0</v>
      </c>
      <c r="U127" s="11">
        <f t="shared" si="35"/>
        <v>0</v>
      </c>
      <c r="V127" s="11">
        <f t="shared" si="35"/>
        <v>0</v>
      </c>
      <c r="W127" s="11">
        <f t="shared" si="35"/>
        <v>0</v>
      </c>
      <c r="X127" s="11">
        <f t="shared" si="35"/>
        <v>0</v>
      </c>
      <c r="Y127" s="11">
        <f t="shared" si="35"/>
        <v>0</v>
      </c>
      <c r="Z127" s="11">
        <f t="shared" si="35"/>
        <v>0</v>
      </c>
    </row>
    <row r="128" ht="18.0" customHeight="1">
      <c r="A128" s="46" t="s">
        <v>140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14"/>
      <c r="B129" s="5" t="s">
        <v>27</v>
      </c>
      <c r="C129" s="5" t="s">
        <v>28</v>
      </c>
      <c r="D129" s="5" t="s">
        <v>29</v>
      </c>
      <c r="E129" s="5" t="s">
        <v>2</v>
      </c>
      <c r="F129" s="5" t="s">
        <v>3</v>
      </c>
      <c r="G129" s="5" t="s">
        <v>4</v>
      </c>
      <c r="H129" s="5" t="s">
        <v>5</v>
      </c>
      <c r="I129" s="5" t="s">
        <v>6</v>
      </c>
      <c r="J129" s="5" t="s">
        <v>7</v>
      </c>
      <c r="K129" s="5" t="s">
        <v>8</v>
      </c>
      <c r="L129" s="5" t="s">
        <v>9</v>
      </c>
      <c r="M129" s="5" t="s">
        <v>10</v>
      </c>
      <c r="N129" s="5" t="s">
        <v>11</v>
      </c>
      <c r="O129" s="5" t="s">
        <v>12</v>
      </c>
      <c r="P129" s="5" t="s">
        <v>13</v>
      </c>
      <c r="Q129" s="5" t="s">
        <v>14</v>
      </c>
      <c r="R129" s="5" t="s">
        <v>15</v>
      </c>
      <c r="S129" s="5" t="s">
        <v>16</v>
      </c>
      <c r="T129" s="5" t="s">
        <v>17</v>
      </c>
      <c r="U129" s="5" t="s">
        <v>18</v>
      </c>
      <c r="V129" s="5" t="s">
        <v>19</v>
      </c>
      <c r="W129" s="5" t="s">
        <v>20</v>
      </c>
      <c r="X129" s="5" t="s">
        <v>21</v>
      </c>
      <c r="Y129" s="5" t="s">
        <v>22</v>
      </c>
      <c r="Z129" s="5" t="s">
        <v>23</v>
      </c>
      <c r="AA129" s="5"/>
    </row>
    <row r="130" ht="12.75" hidden="1" customHeight="1">
      <c r="A130" s="2" t="s">
        <v>141</v>
      </c>
      <c r="B130" s="19"/>
      <c r="C130" s="19"/>
      <c r="D130" s="19">
        <v>64000.0</v>
      </c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ht="12.75" hidden="1" customHeight="1">
      <c r="A131" s="2" t="s">
        <v>136</v>
      </c>
      <c r="B131" s="19"/>
      <c r="C131" s="19"/>
      <c r="D131" s="19"/>
      <c r="E131" s="19">
        <v>4200000.0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ht="12.75" hidden="1" customHeight="1">
      <c r="A132" s="2" t="s">
        <v>137</v>
      </c>
      <c r="B132" s="19"/>
      <c r="C132" s="19"/>
      <c r="D132" s="19"/>
      <c r="E132" s="19">
        <v>1400000.0</v>
      </c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ht="12.75" hidden="1" customHeight="1">
      <c r="A133" s="2" t="s">
        <v>142</v>
      </c>
      <c r="B133" s="19"/>
      <c r="C133" s="19"/>
      <c r="D133" s="19"/>
      <c r="E133" s="19"/>
      <c r="F133" s="19">
        <v>50000.0</v>
      </c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ht="12.75" hidden="1" customHeight="1">
      <c r="A134" s="2" t="s">
        <v>143</v>
      </c>
      <c r="B134" s="19"/>
      <c r="C134" s="19"/>
      <c r="D134" s="19"/>
      <c r="E134" s="19"/>
      <c r="F134" s="19">
        <v>300000.0</v>
      </c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ht="12.75" hidden="1" customHeight="1">
      <c r="A135" s="2" t="s">
        <v>144</v>
      </c>
      <c r="B135" s="19"/>
      <c r="C135" s="19"/>
      <c r="D135" s="19"/>
      <c r="E135" s="19"/>
      <c r="F135" s="19"/>
      <c r="G135" s="19"/>
      <c r="H135" s="19">
        <v>75000.0</v>
      </c>
      <c r="I135" s="19">
        <v>150000.0</v>
      </c>
      <c r="J135" s="19">
        <v>75000.0</v>
      </c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ht="12.75" hidden="1" customHeight="1">
      <c r="A136" s="2" t="s">
        <v>145</v>
      </c>
      <c r="B136" s="19"/>
      <c r="C136" s="19"/>
      <c r="D136" s="19"/>
      <c r="E136" s="19"/>
      <c r="F136" s="19"/>
      <c r="G136" s="19"/>
      <c r="H136" s="19"/>
      <c r="I136" s="19"/>
      <c r="J136" s="19">
        <v>250000.0</v>
      </c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ht="12.75" hidden="1" customHeight="1">
      <c r="A137" s="2" t="s">
        <v>146</v>
      </c>
      <c r="B137" s="19"/>
      <c r="C137" s="19"/>
      <c r="D137" s="19"/>
      <c r="E137" s="19"/>
      <c r="F137" s="19"/>
      <c r="G137" s="19"/>
      <c r="H137" s="19"/>
      <c r="I137" s="19">
        <v>50000.0</v>
      </c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ht="12.75" hidden="1" customHeight="1">
      <c r="A138" s="2" t="s">
        <v>147</v>
      </c>
      <c r="B138" s="19"/>
      <c r="C138" s="19"/>
      <c r="D138" s="19"/>
      <c r="E138" s="19"/>
      <c r="F138" s="19"/>
      <c r="G138" s="19"/>
      <c r="H138" s="19"/>
      <c r="I138" s="19"/>
      <c r="J138" s="19">
        <v>170000.0</v>
      </c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ht="12.75" hidden="1" customHeight="1">
      <c r="A139" s="2" t="s">
        <v>148</v>
      </c>
      <c r="B139" s="19"/>
      <c r="C139" s="19"/>
      <c r="D139" s="19"/>
      <c r="E139" s="19"/>
      <c r="F139" s="19"/>
      <c r="G139" s="19"/>
      <c r="H139" s="19"/>
      <c r="I139" s="19"/>
      <c r="J139" s="19"/>
      <c r="K139" s="19">
        <v>300000.0</v>
      </c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ht="12.75" hidden="1" customHeight="1">
      <c r="A140" s="2" t="s">
        <v>149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>
        <v>18600.0</v>
      </c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ht="12.75" hidden="1" customHeight="1">
      <c r="A141" s="2" t="s">
        <v>150</v>
      </c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>
        <v>300000.0</v>
      </c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ht="12.75" hidden="1" customHeight="1">
      <c r="A142" s="2" t="s">
        <v>151</v>
      </c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>
        <v>75000.0</v>
      </c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ht="12.75" hidden="1" customHeight="1">
      <c r="A143" s="2" t="s">
        <v>138</v>
      </c>
      <c r="B143" s="19"/>
      <c r="C143" s="19"/>
      <c r="D143" s="19"/>
      <c r="E143" s="19"/>
      <c r="F143" s="19"/>
      <c r="G143" s="29"/>
      <c r="H143" s="2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ht="12.75" hidden="1" customHeight="1">
      <c r="A144" s="2" t="s">
        <v>152</v>
      </c>
      <c r="B144" s="19"/>
      <c r="C144" s="19"/>
      <c r="D144" s="19"/>
      <c r="E144" s="19"/>
      <c r="F144" s="19"/>
      <c r="G144" s="29"/>
      <c r="H144" s="2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ht="12.75" customHeight="1">
      <c r="A145" s="2" t="s">
        <v>153</v>
      </c>
      <c r="B145" s="19"/>
      <c r="C145" s="19"/>
      <c r="D145" s="19"/>
      <c r="E145" s="19"/>
      <c r="F145" s="19"/>
      <c r="G145" s="29"/>
      <c r="H145" s="29"/>
      <c r="I145" s="19"/>
      <c r="J145" s="19"/>
      <c r="K145" s="19"/>
      <c r="L145" s="19"/>
      <c r="M145" s="19">
        <v>120000.0</v>
      </c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ht="12.75" hidden="1" customHeight="1">
      <c r="A146" s="2" t="s">
        <v>154</v>
      </c>
      <c r="B146" s="19"/>
      <c r="C146" s="19"/>
      <c r="D146" s="19"/>
      <c r="E146" s="19"/>
      <c r="F146" s="19"/>
      <c r="G146" s="29"/>
      <c r="H146" s="2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ht="12.75" customHeight="1">
      <c r="A147" s="2" t="s">
        <v>155</v>
      </c>
      <c r="B147" s="19"/>
      <c r="C147" s="19"/>
      <c r="D147" s="19"/>
      <c r="E147" s="19"/>
      <c r="F147" s="19"/>
      <c r="G147" s="29"/>
      <c r="H147" s="29"/>
      <c r="I147" s="19"/>
      <c r="J147" s="19"/>
      <c r="K147" s="19"/>
      <c r="L147" s="19"/>
      <c r="M147" s="19">
        <v>55000.0</v>
      </c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ht="12.75" hidden="1" customHeight="1">
      <c r="A148" s="2" t="s">
        <v>156</v>
      </c>
      <c r="B148" s="19"/>
      <c r="C148" s="19"/>
      <c r="D148" s="19"/>
      <c r="E148" s="19"/>
      <c r="F148" s="19"/>
      <c r="G148" s="29"/>
      <c r="H148" s="2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ht="12.75" hidden="1" customHeight="1">
      <c r="A149" s="2" t="s">
        <v>157</v>
      </c>
      <c r="B149" s="19"/>
      <c r="C149" s="19"/>
      <c r="D149" s="19"/>
      <c r="E149" s="19"/>
      <c r="F149" s="19"/>
      <c r="G149" s="29"/>
      <c r="H149" s="2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ht="12.75" hidden="1" customHeight="1">
      <c r="A150" s="2" t="s">
        <v>158</v>
      </c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ht="12.75" hidden="1" customHeight="1">
      <c r="A151" s="2" t="s">
        <v>159</v>
      </c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ht="12.75" customHeight="1">
      <c r="A152" s="2" t="s">
        <v>160</v>
      </c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>
        <v>750000.0</v>
      </c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ht="12.75" customHeight="1">
      <c r="A153" s="2" t="s">
        <v>161</v>
      </c>
      <c r="B153" s="19"/>
      <c r="C153" s="19"/>
      <c r="D153" s="19"/>
      <c r="E153" s="19"/>
      <c r="F153" s="19"/>
      <c r="G153" s="19"/>
      <c r="H153" s="19"/>
      <c r="I153" s="19">
        <v>-7807.0</v>
      </c>
      <c r="J153" s="19"/>
      <c r="K153" s="19"/>
      <c r="L153" s="19"/>
      <c r="M153" s="19"/>
      <c r="N153" s="18">
        <v>-96294.0</v>
      </c>
      <c r="O153" s="19"/>
      <c r="P153" s="19"/>
      <c r="Q153" s="18">
        <v>-4267.0</v>
      </c>
      <c r="R153" s="19"/>
      <c r="S153" s="19">
        <v>-74636.0</v>
      </c>
      <c r="T153" s="19"/>
      <c r="U153" s="19"/>
      <c r="V153" s="19"/>
      <c r="W153" s="19"/>
      <c r="X153" s="19"/>
      <c r="Y153" s="19"/>
      <c r="Z153" s="19"/>
    </row>
    <row r="154" ht="12.75" hidden="1" customHeight="1">
      <c r="A154" s="2" t="s">
        <v>162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ht="12.75" customHeight="1">
      <c r="A155" s="2" t="s">
        <v>163</v>
      </c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>
        <v>780000.0</v>
      </c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ht="12.75" customHeight="1">
      <c r="A156" s="2" t="s">
        <v>164</v>
      </c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>
        <v>35000.0</v>
      </c>
      <c r="R156" s="19"/>
      <c r="S156" s="19"/>
      <c r="T156" s="19"/>
      <c r="U156" s="19"/>
      <c r="V156" s="19"/>
      <c r="W156" s="19"/>
      <c r="X156" s="19"/>
      <c r="Y156" s="19"/>
      <c r="Z156" s="19"/>
    </row>
    <row r="157" ht="12.75" customHeight="1">
      <c r="A157" s="2" t="s">
        <v>165</v>
      </c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>
        <v>85000.0</v>
      </c>
      <c r="T157" s="19"/>
      <c r="U157" s="19"/>
      <c r="V157" s="19"/>
      <c r="W157" s="19"/>
      <c r="X157" s="19"/>
      <c r="Y157" s="19"/>
      <c r="Z157" s="19"/>
    </row>
    <row r="158" ht="12.75" customHeight="1">
      <c r="A158" s="2" t="s">
        <v>166</v>
      </c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>
        <v>400000.0</v>
      </c>
      <c r="T158" s="19"/>
      <c r="U158" s="19"/>
      <c r="V158" s="19"/>
      <c r="W158" s="19"/>
      <c r="X158" s="19"/>
      <c r="Y158" s="19"/>
      <c r="Z158" s="19"/>
    </row>
    <row r="159" ht="12.75" customHeight="1">
      <c r="A159" s="2" t="s">
        <v>167</v>
      </c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>
        <v>400000.0</v>
      </c>
      <c r="U159" s="19"/>
      <c r="V159" s="19"/>
      <c r="W159" s="19"/>
      <c r="X159" s="19"/>
      <c r="Y159" s="19"/>
      <c r="Z159" s="19"/>
    </row>
    <row r="160" ht="12.75" customHeight="1">
      <c r="A160" s="2" t="s">
        <v>168</v>
      </c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>
        <v>35000.0</v>
      </c>
      <c r="U160" s="19">
        <v>35000.0</v>
      </c>
      <c r="V160" s="19"/>
      <c r="W160" s="19"/>
      <c r="X160" s="19"/>
      <c r="Y160" s="19"/>
      <c r="Z160" s="19"/>
    </row>
    <row r="161" ht="12.75" customHeight="1">
      <c r="A161" s="2" t="s">
        <v>169</v>
      </c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>
        <v>40000.0</v>
      </c>
      <c r="U161" s="19"/>
      <c r="V161" s="19"/>
      <c r="W161" s="19"/>
      <c r="X161" s="19"/>
      <c r="Y161" s="19"/>
      <c r="Z161" s="19"/>
    </row>
    <row r="162" ht="12.75" customHeight="1">
      <c r="A162" s="2" t="s">
        <v>170</v>
      </c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>
        <v>40000.0</v>
      </c>
      <c r="U162" s="19"/>
      <c r="V162" s="19"/>
      <c r="W162" s="19"/>
      <c r="X162" s="19"/>
      <c r="Y162" s="19"/>
      <c r="Z162" s="19"/>
    </row>
    <row r="163" ht="12.75" customHeight="1">
      <c r="A163" s="2" t="s">
        <v>171</v>
      </c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>
        <v>25000.0</v>
      </c>
      <c r="V163" s="19"/>
      <c r="W163" s="19"/>
      <c r="X163" s="19"/>
      <c r="Y163" s="19"/>
      <c r="Z163" s="19"/>
    </row>
    <row r="164" ht="12.75" customHeight="1">
      <c r="A164" s="2" t="s">
        <v>172</v>
      </c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>
        <v>250000.0</v>
      </c>
      <c r="V164" s="26">
        <v>644000.0</v>
      </c>
      <c r="W164" s="19">
        <v>1000000.0</v>
      </c>
      <c r="X164" s="19">
        <v>1000000.0</v>
      </c>
      <c r="Y164" s="19">
        <v>1000000.0</v>
      </c>
      <c r="Z164" s="19">
        <v>1000000.0</v>
      </c>
    </row>
    <row r="165" ht="12.75" customHeight="1">
      <c r="A165" s="2" t="s">
        <v>173</v>
      </c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>
        <v>300000.0</v>
      </c>
      <c r="V165" s="27"/>
      <c r="W165" s="27"/>
      <c r="X165" s="27"/>
      <c r="Y165" s="27"/>
      <c r="Z165" s="27"/>
    </row>
    <row r="166" ht="12.75" customHeight="1">
      <c r="A166" s="2" t="s">
        <v>174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>
        <v>40000.0</v>
      </c>
      <c r="V166" s="27"/>
      <c r="W166" s="27"/>
      <c r="X166" s="27"/>
      <c r="Y166" s="27"/>
      <c r="Z166" s="27"/>
    </row>
    <row r="167" ht="12.75" customHeight="1">
      <c r="A167" s="2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ht="16.5" customHeight="1">
      <c r="A168" s="28" t="s">
        <v>175</v>
      </c>
      <c r="B168" s="11">
        <f t="shared" ref="B168:Z168" si="36">SUM(B130:B167)</f>
        <v>0</v>
      </c>
      <c r="C168" s="11">
        <f t="shared" si="36"/>
        <v>0</v>
      </c>
      <c r="D168" s="11">
        <f t="shared" si="36"/>
        <v>64000</v>
      </c>
      <c r="E168" s="11">
        <f t="shared" si="36"/>
        <v>5600000</v>
      </c>
      <c r="F168" s="11">
        <f t="shared" si="36"/>
        <v>350000</v>
      </c>
      <c r="G168" s="11">
        <f t="shared" si="36"/>
        <v>0</v>
      </c>
      <c r="H168" s="11">
        <f t="shared" si="36"/>
        <v>75000</v>
      </c>
      <c r="I168" s="11">
        <f t="shared" si="36"/>
        <v>192193</v>
      </c>
      <c r="J168" s="11">
        <f t="shared" si="36"/>
        <v>495000</v>
      </c>
      <c r="K168" s="11">
        <f t="shared" si="36"/>
        <v>318600</v>
      </c>
      <c r="L168" s="11">
        <f t="shared" si="36"/>
        <v>375000</v>
      </c>
      <c r="M168" s="11">
        <f t="shared" si="36"/>
        <v>175000</v>
      </c>
      <c r="N168" s="11">
        <f t="shared" si="36"/>
        <v>-96294</v>
      </c>
      <c r="O168" s="11">
        <f t="shared" si="36"/>
        <v>750000</v>
      </c>
      <c r="P168" s="11">
        <f t="shared" si="36"/>
        <v>780000</v>
      </c>
      <c r="Q168" s="11">
        <f t="shared" si="36"/>
        <v>30733</v>
      </c>
      <c r="R168" s="11">
        <f t="shared" si="36"/>
        <v>0</v>
      </c>
      <c r="S168" s="11">
        <f t="shared" si="36"/>
        <v>410364</v>
      </c>
      <c r="T168" s="11">
        <f t="shared" si="36"/>
        <v>515000</v>
      </c>
      <c r="U168" s="11">
        <f t="shared" si="36"/>
        <v>650000</v>
      </c>
      <c r="V168" s="11">
        <f t="shared" si="36"/>
        <v>644000</v>
      </c>
      <c r="W168" s="11">
        <f t="shared" si="36"/>
        <v>1000000</v>
      </c>
      <c r="X168" s="11">
        <f t="shared" si="36"/>
        <v>1000000</v>
      </c>
      <c r="Y168" s="11">
        <f t="shared" si="36"/>
        <v>1000000</v>
      </c>
      <c r="Z168" s="11">
        <f t="shared" si="36"/>
        <v>1000000</v>
      </c>
    </row>
    <row r="169" ht="18.0" customHeight="1">
      <c r="A169" s="13" t="s">
        <v>176</v>
      </c>
      <c r="B169" s="5" t="s">
        <v>27</v>
      </c>
      <c r="C169" s="5" t="s">
        <v>28</v>
      </c>
      <c r="D169" s="5" t="s">
        <v>29</v>
      </c>
      <c r="E169" s="5" t="s">
        <v>2</v>
      </c>
      <c r="F169" s="5" t="s">
        <v>3</v>
      </c>
      <c r="G169" s="5" t="s">
        <v>4</v>
      </c>
      <c r="H169" s="5" t="s">
        <v>5</v>
      </c>
      <c r="I169" s="5" t="s">
        <v>6</v>
      </c>
      <c r="J169" s="5" t="s">
        <v>7</v>
      </c>
      <c r="K169" s="5" t="s">
        <v>8</v>
      </c>
      <c r="L169" s="5" t="s">
        <v>9</v>
      </c>
      <c r="M169" s="5" t="s">
        <v>10</v>
      </c>
      <c r="N169" s="5" t="s">
        <v>11</v>
      </c>
      <c r="O169" s="5" t="s">
        <v>12</v>
      </c>
      <c r="P169" s="5" t="s">
        <v>13</v>
      </c>
      <c r="Q169" s="5" t="s">
        <v>14</v>
      </c>
      <c r="R169" s="5" t="s">
        <v>15</v>
      </c>
      <c r="S169" s="5" t="s">
        <v>16</v>
      </c>
      <c r="T169" s="5" t="s">
        <v>17</v>
      </c>
      <c r="U169" s="5" t="s">
        <v>18</v>
      </c>
      <c r="V169" s="5" t="s">
        <v>19</v>
      </c>
      <c r="W169" s="5" t="s">
        <v>20</v>
      </c>
      <c r="X169" s="5" t="s">
        <v>21</v>
      </c>
      <c r="Y169" s="5" t="s">
        <v>22</v>
      </c>
      <c r="Z169" s="5" t="s">
        <v>23</v>
      </c>
    </row>
    <row r="170" ht="12.75" customHeight="1">
      <c r="A170" s="2" t="s">
        <v>177</v>
      </c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19">
        <v>145000.0</v>
      </c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2" t="s">
        <v>178</v>
      </c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19"/>
      <c r="Q171" s="19">
        <v>88000.0</v>
      </c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47" t="s">
        <v>179</v>
      </c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19"/>
      <c r="Q172" s="19"/>
      <c r="R172" s="5"/>
      <c r="S172" s="18">
        <v>-25852.0</v>
      </c>
      <c r="T172" s="5"/>
      <c r="U172" s="5"/>
      <c r="V172" s="5"/>
      <c r="W172" s="5"/>
      <c r="X172" s="5"/>
      <c r="Y172" s="5"/>
      <c r="Z172" s="5"/>
    </row>
    <row r="173" ht="12.75" customHeight="1">
      <c r="A173" s="2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8" t="s">
        <v>180</v>
      </c>
      <c r="B174" s="11">
        <f t="shared" ref="B174:L174" si="37">SUM(B173)</f>
        <v>0</v>
      </c>
      <c r="C174" s="11">
        <f t="shared" si="37"/>
        <v>0</v>
      </c>
      <c r="D174" s="11">
        <f t="shared" si="37"/>
        <v>0</v>
      </c>
      <c r="E174" s="11">
        <f t="shared" si="37"/>
        <v>0</v>
      </c>
      <c r="F174" s="11">
        <f t="shared" si="37"/>
        <v>0</v>
      </c>
      <c r="G174" s="11">
        <f t="shared" si="37"/>
        <v>0</v>
      </c>
      <c r="H174" s="11">
        <f t="shared" si="37"/>
        <v>0</v>
      </c>
      <c r="I174" s="11">
        <f t="shared" si="37"/>
        <v>0</v>
      </c>
      <c r="J174" s="11">
        <f t="shared" si="37"/>
        <v>0</v>
      </c>
      <c r="K174" s="11">
        <f t="shared" si="37"/>
        <v>0</v>
      </c>
      <c r="L174" s="11">
        <f t="shared" si="37"/>
        <v>0</v>
      </c>
      <c r="M174" s="11">
        <f t="shared" ref="M174:W174" si="38">SUM(M170:M173)</f>
        <v>0</v>
      </c>
      <c r="N174" s="11">
        <f t="shared" si="38"/>
        <v>0</v>
      </c>
      <c r="O174" s="11">
        <f t="shared" si="38"/>
        <v>0</v>
      </c>
      <c r="P174" s="11">
        <f t="shared" si="38"/>
        <v>145000</v>
      </c>
      <c r="Q174" s="11">
        <f t="shared" si="38"/>
        <v>88000</v>
      </c>
      <c r="R174" s="11">
        <f t="shared" si="38"/>
        <v>0</v>
      </c>
      <c r="S174" s="11">
        <f t="shared" si="38"/>
        <v>-25852</v>
      </c>
      <c r="T174" s="11">
        <f t="shared" si="38"/>
        <v>0</v>
      </c>
      <c r="U174" s="11">
        <f t="shared" si="38"/>
        <v>0</v>
      </c>
      <c r="V174" s="11">
        <f t="shared" si="38"/>
        <v>0</v>
      </c>
      <c r="W174" s="11">
        <f t="shared" si="38"/>
        <v>0</v>
      </c>
      <c r="X174" s="11">
        <f t="shared" ref="X174:Z174" si="39">SUM(X173)</f>
        <v>0</v>
      </c>
      <c r="Y174" s="11">
        <f t="shared" si="39"/>
        <v>0</v>
      </c>
      <c r="Z174" s="11">
        <f t="shared" si="39"/>
        <v>0</v>
      </c>
    </row>
    <row r="175" ht="15.75" customHeight="1">
      <c r="A175" s="48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12.75" customHeight="1">
      <c r="A176" s="14"/>
      <c r="B176" s="5" t="s">
        <v>27</v>
      </c>
      <c r="C176" s="5" t="s">
        <v>28</v>
      </c>
      <c r="D176" s="5" t="s">
        <v>29</v>
      </c>
      <c r="E176" s="5" t="s">
        <v>2</v>
      </c>
      <c r="F176" s="5" t="s">
        <v>3</v>
      </c>
      <c r="G176" s="5" t="s">
        <v>4</v>
      </c>
      <c r="H176" s="5" t="s">
        <v>5</v>
      </c>
      <c r="I176" s="5" t="s">
        <v>6</v>
      </c>
      <c r="J176" s="5" t="s">
        <v>7</v>
      </c>
      <c r="K176" s="5" t="s">
        <v>8</v>
      </c>
      <c r="L176" s="5" t="s">
        <v>9</v>
      </c>
      <c r="M176" s="5" t="s">
        <v>10</v>
      </c>
      <c r="N176" s="5" t="s">
        <v>11</v>
      </c>
      <c r="O176" s="5" t="s">
        <v>12</v>
      </c>
      <c r="P176" s="5" t="s">
        <v>13</v>
      </c>
      <c r="Q176" s="5" t="s">
        <v>14</v>
      </c>
      <c r="R176" s="5" t="s">
        <v>15</v>
      </c>
      <c r="S176" s="5" t="s">
        <v>16</v>
      </c>
      <c r="T176" s="5" t="s">
        <v>17</v>
      </c>
      <c r="U176" s="5" t="s">
        <v>18</v>
      </c>
      <c r="V176" s="5" t="s">
        <v>19</v>
      </c>
      <c r="W176" s="5" t="s">
        <v>20</v>
      </c>
      <c r="X176" s="5" t="s">
        <v>21</v>
      </c>
      <c r="Y176" s="5" t="s">
        <v>22</v>
      </c>
      <c r="Z176" s="5" t="s">
        <v>23</v>
      </c>
    </row>
    <row r="177" ht="16.5" customHeight="1">
      <c r="A177" s="28" t="s">
        <v>181</v>
      </c>
      <c r="B177" s="11">
        <f t="shared" ref="B177:O177" si="40">SUM(B4-B73+B120+B127-B168+B174)</f>
        <v>646219</v>
      </c>
      <c r="C177" s="11">
        <f t="shared" si="40"/>
        <v>727403</v>
      </c>
      <c r="D177" s="11">
        <f t="shared" si="40"/>
        <v>914052</v>
      </c>
      <c r="E177" s="11">
        <f t="shared" si="40"/>
        <v>619104</v>
      </c>
      <c r="F177" s="11">
        <f t="shared" si="40"/>
        <v>349434</v>
      </c>
      <c r="G177" s="11">
        <f t="shared" si="40"/>
        <v>451707</v>
      </c>
      <c r="H177" s="11">
        <f t="shared" si="40"/>
        <v>871070.68</v>
      </c>
      <c r="I177" s="11">
        <f t="shared" si="40"/>
        <v>1257089.68</v>
      </c>
      <c r="J177" s="11">
        <f t="shared" si="40"/>
        <v>1222472.68</v>
      </c>
      <c r="K177" s="11">
        <f t="shared" si="40"/>
        <v>1215394.68</v>
      </c>
      <c r="L177" s="11">
        <f t="shared" si="40"/>
        <v>1183204.68</v>
      </c>
      <c r="M177" s="10">
        <f t="shared" si="40"/>
        <v>1517601.18</v>
      </c>
      <c r="N177" s="10">
        <f t="shared" si="40"/>
        <v>1931041.68</v>
      </c>
      <c r="O177" s="10">
        <f t="shared" si="40"/>
        <v>1303266.68</v>
      </c>
      <c r="P177" s="11">
        <f t="shared" ref="P177:W177" si="41">SUM(P4-P73+P120+P127-P168-P174)</f>
        <v>772760.68</v>
      </c>
      <c r="Q177" s="11">
        <f t="shared" si="41"/>
        <v>1051470.68</v>
      </c>
      <c r="R177" s="11">
        <f t="shared" si="41"/>
        <v>1544828.68</v>
      </c>
      <c r="S177" s="11">
        <f t="shared" si="41"/>
        <v>1375738.68</v>
      </c>
      <c r="T177" s="11">
        <f t="shared" si="41"/>
        <v>1095032.68</v>
      </c>
      <c r="U177" s="11">
        <f t="shared" si="41"/>
        <v>1094711.66</v>
      </c>
      <c r="V177" s="11">
        <f t="shared" si="41"/>
        <v>927347.2602</v>
      </c>
      <c r="W177" s="11">
        <f t="shared" si="41"/>
        <v>1005111.557</v>
      </c>
      <c r="X177" s="11">
        <f t="shared" ref="X177:Z177" si="42">SUM(X4-X73+X120+X127-X168+X174)</f>
        <v>917852.7115</v>
      </c>
      <c r="Y177" s="11">
        <f t="shared" si="42"/>
        <v>1098981.934</v>
      </c>
      <c r="Z177" s="11">
        <f t="shared" si="42"/>
        <v>1476302.99</v>
      </c>
    </row>
    <row r="178" ht="12.75" customHeight="1">
      <c r="A178" s="14"/>
      <c r="B178" s="19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14"/>
      <c r="B179" s="19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14"/>
      <c r="B180" s="19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14"/>
      <c r="B181" s="19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>
      <c r="A191" s="14"/>
      <c r="B191" s="19"/>
    </row>
    <row r="192" ht="12.75" customHeight="1">
      <c r="A192" s="14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2.75" customHeight="1">
      <c r="D193" s="15"/>
      <c r="E193" s="15"/>
      <c r="G193" s="15"/>
      <c r="H193" s="15"/>
    </row>
    <row r="194" ht="12.75" customHeight="1">
      <c r="A194" s="2"/>
      <c r="B194" s="29"/>
      <c r="C194" s="30"/>
      <c r="D194" s="29"/>
      <c r="E194" s="30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ht="12.75" customHeight="1">
      <c r="A195" s="2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ht="12.75" customHeight="1"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ht="12.75" customHeight="1"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ht="12.75" customHeight="1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ht="12.75" customHeight="1">
      <c r="B199" s="49"/>
      <c r="C199" s="49"/>
      <c r="D199" s="49"/>
      <c r="E199" s="49"/>
      <c r="F199" s="49"/>
      <c r="G199" s="4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ht="12.75" customHeight="1">
      <c r="B200" s="49"/>
      <c r="C200" s="49"/>
      <c r="D200" s="49"/>
      <c r="E200" s="49"/>
      <c r="F200" s="49"/>
      <c r="G200" s="4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ht="12.75" customHeight="1">
      <c r="B201" s="49"/>
      <c r="C201" s="49"/>
      <c r="D201" s="49"/>
      <c r="E201" s="49"/>
      <c r="F201" s="49"/>
      <c r="G201" s="49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ht="12.75" customHeight="1">
      <c r="B202" s="49"/>
      <c r="C202" s="49"/>
      <c r="D202" s="49"/>
      <c r="E202" s="49"/>
      <c r="F202" s="49"/>
      <c r="G202" s="4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ht="12.75" customHeight="1"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ht="12.75" customHeight="1"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ht="12.75" customHeight="1">
      <c r="A205" s="14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ht="12.75" customHeight="1"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ht="12.75" customHeight="1"/>
    <row r="208" ht="12.75" customHeight="1"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ht="12.75" customHeight="1"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ht="12.75" customHeight="1"/>
    <row r="211" ht="12.75" customHeight="1"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ht="12.75" customHeight="1"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ht="12.75" customHeight="1"/>
    <row r="214" ht="12.75" customHeight="1">
      <c r="A214" s="14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ht="12.75" customHeight="1"/>
    <row r="216" ht="12.75" customHeight="1"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ht="12.75" customHeight="1"/>
    <row r="218" ht="12.75" customHeight="1">
      <c r="A218" s="14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ht="12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2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2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2.75" customHeight="1"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ht="12.75" customHeight="1"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ht="12.75" customHeight="1"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ht="12.75" customHeight="1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2.75" customHeight="1">
      <c r="A226" s="14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ht="12.75" customHeight="1"/>
    <row r="228" ht="12.75" customHeight="1">
      <c r="A228" s="14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ht="12.75" customHeight="1">
      <c r="D229" s="52"/>
      <c r="E229" s="19"/>
      <c r="G229" s="52"/>
      <c r="H229" s="19"/>
      <c r="I229" s="38"/>
      <c r="J229" s="38"/>
    </row>
    <row r="230" ht="12.75" customHeight="1">
      <c r="D230" s="52"/>
      <c r="E230" s="19"/>
      <c r="G230" s="52"/>
      <c r="H230" s="19"/>
      <c r="I230" s="38"/>
      <c r="J230" s="38"/>
    </row>
    <row r="231" ht="12.75" customHeight="1">
      <c r="E231" s="19"/>
      <c r="H231" s="19"/>
      <c r="I231" s="38"/>
      <c r="J231" s="38"/>
    </row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</sheetData>
  <printOptions/>
  <pageMargins bottom="0.75" footer="0.0" header="0.0" left="0.7" right="0.7" top="0.75"/>
  <pageSetup scale="7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1999-06-02T04:44:46Z</dcterms:created>
  <dc:creator>Jim Reidy</dc:creator>
</cp:coreProperties>
</file>